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chartsheets/sheet11.xml" ContentType="application/vnd.openxmlformats-officedocument.spreadsheetml.chartsheet+xml"/>
  <Override PartName="/xl/drawings/drawing11.xml" ContentType="application/vnd.openxmlformats-officedocument.drawing+xml"/>
  <Override PartName="/xl/chartsheets/sheet12.xml" ContentType="application/vnd.openxmlformats-officedocument.spreadsheetml.chartsheet+xml"/>
  <Override PartName="/xl/drawings/drawing12.xml" ContentType="application/vnd.openxmlformats-officedocument.drawing+xml"/>
  <Override PartName="/xl/chartsheets/sheet13.xml" ContentType="application/vnd.openxmlformats-officedocument.spreadsheetml.chartsheet+xml"/>
  <Override PartName="/xl/drawings/drawing13.xml" ContentType="application/vnd.openxmlformats-officedocument.drawing+xml"/>
  <Override PartName="/xl/chartsheets/sheet14.xml" ContentType="application/vnd.openxmlformats-officedocument.spreadsheetml.chartsheet+xml"/>
  <Override PartName="/xl/drawings/drawing14.xml" ContentType="application/vnd.openxmlformats-officedocument.drawing+xml"/>
  <Override PartName="/xl/chartsheets/sheet15.xml" ContentType="application/vnd.openxmlformats-officedocument.spreadsheetml.chartsheet+xml"/>
  <Override PartName="/xl/drawings/drawing15.xml" ContentType="application/vnd.openxmlformats-officedocument.drawing+xml"/>
  <Override PartName="/xl/chartsheets/sheet16.xml" ContentType="application/vnd.openxmlformats-officedocument.spreadsheetml.chartsheet+xml"/>
  <Override PartName="/xl/drawings/drawing16.xml" ContentType="application/vnd.openxmlformats-officedocument.drawing+xml"/>
  <Override PartName="/xl/chartsheets/sheet17.xml" ContentType="application/vnd.openxmlformats-officedocument.spreadsheetml.chartsheet+xml"/>
  <Override PartName="/xl/drawings/drawing17.xml" ContentType="application/vnd.openxmlformats-officedocument.drawing+xml"/>
  <Override PartName="/xl/chartsheets/sheet18.xml" ContentType="application/vnd.openxmlformats-officedocument.spreadsheetml.chartsheet+xml"/>
  <Override PartName="/xl/drawings/drawing18.xml" ContentType="application/vnd.openxmlformats-officedocument.drawing+xml"/>
  <Override PartName="/xl/chartsheets/sheet19.xml" ContentType="application/vnd.openxmlformats-officedocument.spreadsheetml.chartsheet+xml"/>
  <Override PartName="/xl/drawings/drawing19.xml" ContentType="application/vnd.openxmlformats-officedocument.drawing+xml"/>
  <Override PartName="/xl/chartsheets/sheet20.xml" ContentType="application/vnd.openxmlformats-officedocument.spreadsheetml.chartsheet+xml"/>
  <Override PartName="/xl/drawings/drawing20.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230" windowHeight="5955" tabRatio="836" firstSheet="1" activeTab="2"/>
  </bookViews>
  <sheets>
    <sheet name="Table of Contents" sheetId="1" r:id="rId1"/>
    <sheet name="Legend" sheetId="2" r:id="rId2"/>
    <sheet name="2014-2015 Data" sheetId="3" r:id="rId3"/>
    <sheet name="CPSLD Notes 2014-2015" sheetId="4" r:id="rId4"/>
    <sheet name="a" sheetId="5" r:id="rId5"/>
    <sheet name="b" sheetId="6" r:id="rId6"/>
    <sheet name="c" sheetId="7" r:id="rId7"/>
    <sheet name="d" sheetId="8" r:id="rId8"/>
    <sheet name="e" sheetId="9" r:id="rId9"/>
    <sheet name="f" sheetId="10" r:id="rId10"/>
    <sheet name="g" sheetId="11" r:id="rId11"/>
    <sheet name="h" sheetId="12" r:id="rId12"/>
    <sheet name="i" sheetId="13" r:id="rId13"/>
    <sheet name="j" sheetId="14" r:id="rId14"/>
    <sheet name="k" sheetId="15" r:id="rId15"/>
    <sheet name="l" sheetId="16" r:id="rId16"/>
    <sheet name="m" sheetId="17" r:id="rId17"/>
    <sheet name="n" sheetId="18" r:id="rId18"/>
    <sheet name="o" sheetId="19" r:id="rId19"/>
    <sheet name="P" sheetId="20" r:id="rId20"/>
    <sheet name="q" sheetId="21" r:id="rId21"/>
    <sheet name="r" sheetId="22" r:id="rId22"/>
    <sheet name="s" sheetId="23" r:id="rId23"/>
    <sheet name="t" sheetId="24" r:id="rId24"/>
    <sheet name="CPSLD Ratios 2014-2015" sheetId="25" r:id="rId25"/>
  </sheets>
  <definedNames>
    <definedName name="bx">'2014-2015 Data'!#REF!</definedName>
    <definedName name="by">'2014-2015 Data'!#REF!</definedName>
    <definedName name="_xlnm.Print_Area" localSheetId="2">'2014-2015 Data'!$B$1:$DB$31</definedName>
    <definedName name="_xlnm.Print_Area" localSheetId="3">'CPSLD Notes 2014-2015'!$A$2:$B$50</definedName>
    <definedName name="_xlnm.Print_Titles" localSheetId="2">'2014-2015 Data'!$B:$B,'2014-2015 Data'!$1:$4</definedName>
    <definedName name="_xlnm.Print_Titles" localSheetId="3">'CPSLD Notes 2014-2015'!$1:$2</definedName>
    <definedName name="_xlnm.Print_Titles" localSheetId="24">'CPSLD Ratios 2014-2015'!$A:$A</definedName>
  </definedNames>
  <calcPr fullCalcOnLoad="1"/>
</workbook>
</file>

<file path=xl/comments3.xml><?xml version="1.0" encoding="utf-8"?>
<comments xmlns="http://schemas.openxmlformats.org/spreadsheetml/2006/main">
  <authors>
    <author>cluk</author>
    <author>ccimaster</author>
    <author>Deidre Lowe</author>
  </authors>
  <commentList>
    <comment ref="Q4" authorId="0">
      <text>
        <r>
          <rPr>
            <b/>
            <sz val="8"/>
            <rFont val="Tahoma"/>
            <family val="2"/>
          </rPr>
          <t>cluk:</t>
        </r>
        <r>
          <rPr>
            <sz val="8"/>
            <rFont val="Tahoma"/>
            <family val="2"/>
          </rPr>
          <t xml:space="preserve">
• Do not include the number of community borrowers as this figure does not represent active users for many institutions; provide only the annual fee if applicable.</t>
        </r>
      </text>
    </comment>
    <comment ref="P4" authorId="0">
      <text>
        <r>
          <rPr>
            <b/>
            <sz val="8"/>
            <rFont val="Tahoma"/>
            <family val="2"/>
          </rPr>
          <t>cluk:</t>
        </r>
        <r>
          <rPr>
            <sz val="8"/>
            <rFont val="Tahoma"/>
            <family val="2"/>
          </rPr>
          <t xml:space="preserve">
• Provide FTE (not head count) of faculty employees (include librarians if applicable); approximate if actual number is not available</t>
        </r>
      </text>
    </comment>
    <comment ref="T4" authorId="0">
      <text>
        <r>
          <rPr>
            <b/>
            <sz val="8"/>
            <rFont val="Tahoma"/>
            <family val="2"/>
          </rPr>
          <t>CPSLD:</t>
        </r>
        <r>
          <rPr>
            <sz val="8"/>
            <rFont val="Tahoma"/>
            <family val="2"/>
          </rPr>
          <t xml:space="preserve">
• include all part-time and contract librarian hours;
• include Library Director whether this is an administrative position or not;
• include any positions funded by special grants.</t>
        </r>
      </text>
    </comment>
    <comment ref="U4" authorId="0">
      <text>
        <r>
          <rPr>
            <b/>
            <sz val="8"/>
            <rFont val="Tahoma"/>
            <family val="2"/>
          </rPr>
          <t>cluk:</t>
        </r>
        <r>
          <rPr>
            <sz val="8"/>
            <rFont val="Tahoma"/>
            <family val="2"/>
          </rPr>
          <t xml:space="preserve">
• exclude personnel who are entirely devoted to AV equipment and media production/IMS activities</t>
        </r>
      </text>
    </comment>
    <comment ref="V4" authorId="0">
      <text>
        <r>
          <rPr>
            <b/>
            <sz val="8"/>
            <rFont val="Tahoma"/>
            <family val="2"/>
          </rPr>
          <t>cluk:</t>
        </r>
        <r>
          <rPr>
            <sz val="8"/>
            <rFont val="Tahoma"/>
            <family val="2"/>
          </rPr>
          <t xml:space="preserve">
• Include staff who are not librarians in the strict sense of the terms such as computer experts, systems analysts or budget officers.</t>
        </r>
      </text>
    </comment>
    <comment ref="W4" authorId="0">
      <text>
        <r>
          <rPr>
            <b/>
            <sz val="8"/>
            <rFont val="Tahoma"/>
            <family val="2"/>
          </rPr>
          <t>CPSLD:</t>
        </r>
        <r>
          <rPr>
            <sz val="8"/>
            <rFont val="Tahoma"/>
            <family val="2"/>
          </rPr>
          <t xml:space="preserve">
</t>
        </r>
        <r>
          <rPr>
            <b/>
            <sz val="8"/>
            <rFont val="Tahoma"/>
            <family val="2"/>
          </rPr>
          <t>Note: do not enter an amount here - the system will total automatically.</t>
        </r>
        <r>
          <rPr>
            <sz val="8"/>
            <rFont val="Tahoma"/>
            <family val="2"/>
          </rPr>
          <t xml:space="preserve">
• this is a subtotal of personnel before counting student aides and work-study employees;
</t>
        </r>
      </text>
    </comment>
    <comment ref="X4" authorId="0">
      <text>
        <r>
          <rPr>
            <b/>
            <sz val="8"/>
            <rFont val="Tahoma"/>
            <family val="2"/>
          </rPr>
          <t>cluk:</t>
        </r>
        <r>
          <rPr>
            <sz val="8"/>
            <rFont val="Tahoma"/>
            <family val="2"/>
          </rPr>
          <t xml:space="preserve">
• include student aides and work-study employees</t>
        </r>
      </text>
    </comment>
    <comment ref="Y4" authorId="0">
      <text>
        <r>
          <rPr>
            <b/>
            <sz val="8"/>
            <rFont val="Tahoma"/>
            <family val="2"/>
          </rPr>
          <t>CPSLD:</t>
        </r>
        <r>
          <rPr>
            <sz val="8"/>
            <rFont val="Tahoma"/>
            <family val="2"/>
          </rPr>
          <t xml:space="preserve">
</t>
        </r>
        <r>
          <rPr>
            <b/>
            <sz val="8"/>
            <rFont val="Tahoma"/>
            <family val="2"/>
          </rPr>
          <t>system will total automatically</t>
        </r>
      </text>
    </comment>
    <comment ref="AA4" authorId="0">
      <text>
        <r>
          <rPr>
            <b/>
            <sz val="8"/>
            <rFont val="Tahoma"/>
            <family val="2"/>
          </rPr>
          <t>cluk:</t>
        </r>
        <r>
          <rPr>
            <sz val="8"/>
            <rFont val="Tahoma"/>
            <family val="2"/>
          </rPr>
          <t xml:space="preserve">
• a volume is a physical unit of any printed or processed work contained in one binding, encasement or other clear distinction, which has been catalogued as part of the collection and given an individual barcode;
• </t>
        </r>
        <r>
          <rPr>
            <b/>
            <sz val="8"/>
            <rFont val="Tahoma"/>
            <family val="2"/>
          </rPr>
          <t>include</t>
        </r>
        <r>
          <rPr>
            <sz val="8"/>
            <rFont val="Tahoma"/>
            <family val="2"/>
          </rPr>
          <t xml:space="preserve"> titles in microform or CD (not individual cards of fiche except when 1 card = 1 title);
• </t>
        </r>
        <r>
          <rPr>
            <b/>
            <sz val="8"/>
            <rFont val="Tahoma"/>
            <family val="2"/>
          </rPr>
          <t>include</t>
        </r>
        <r>
          <rPr>
            <sz val="8"/>
            <rFont val="Tahoma"/>
            <family val="2"/>
          </rPr>
          <t xml:space="preserve"> annuals;
• </t>
        </r>
        <r>
          <rPr>
            <b/>
            <sz val="8"/>
            <rFont val="Tahoma"/>
            <family val="2"/>
          </rPr>
          <t>exclude</t>
        </r>
        <r>
          <rPr>
            <sz val="8"/>
            <rFont val="Tahoma"/>
            <family val="2"/>
          </rPr>
          <t xml:space="preserve"> periodicals;
• use explanatory notes for any unusual inclusions (e.g. documents, technical reports, individually catalogued maps)
</t>
        </r>
      </text>
    </comment>
    <comment ref="AB4" authorId="0">
      <text>
        <r>
          <rPr>
            <b/>
            <sz val="8"/>
            <rFont val="Tahoma"/>
            <family val="2"/>
          </rPr>
          <t>cluk:</t>
        </r>
        <r>
          <rPr>
            <sz val="8"/>
            <rFont val="Tahoma"/>
            <family val="2"/>
          </rPr>
          <t xml:space="preserve">
• count all physical video &amp; film formats;
• count physical items (e.g. 2 film reels = 2 units, series of 24 videos = 24 units)
</t>
        </r>
      </text>
    </comment>
    <comment ref="AC4" authorId="0">
      <text>
        <r>
          <rPr>
            <b/>
            <sz val="8"/>
            <rFont val="Tahoma"/>
            <family val="2"/>
          </rPr>
          <t>cluk:</t>
        </r>
        <r>
          <rPr>
            <sz val="8"/>
            <rFont val="Tahoma"/>
            <family val="2"/>
          </rPr>
          <t xml:space="preserve">
• count all physical sound recordings (e.g. LP records, cassette tapes, compact disks);
• count items intended to be used together as one unit (e.g. opera on 2 CDs = 1 unit);
• if two or more media are included (e.g. print and cassette tape), count as a single unit all items to be used in conjunction with each other.
</t>
        </r>
      </text>
    </comment>
    <comment ref="AD4" authorId="0">
      <text>
        <r>
          <rPr>
            <b/>
            <sz val="8"/>
            <rFont val="Tahoma"/>
            <family val="2"/>
          </rPr>
          <t>cluk:</t>
        </r>
        <r>
          <rPr>
            <sz val="8"/>
            <rFont val="Tahoma"/>
            <family val="2"/>
          </rPr>
          <t xml:space="preserve">
• count all physical visual formats (e.g. slides, snapshots)
• do not count individual slides unless they do not form part of a set (i.e. 1 slide set = 1 unit);
• if two or more media are included (e.g. print &amp; slides), count as a single unit all items meant to be used in conjunction with each other.
</t>
        </r>
      </text>
    </comment>
    <comment ref="AE4" authorId="0">
      <text>
        <r>
          <rPr>
            <b/>
            <sz val="8"/>
            <rFont val="Tahoma"/>
            <family val="2"/>
          </rPr>
          <t>cluk:</t>
        </r>
        <r>
          <rPr>
            <sz val="8"/>
            <rFont val="Tahoma"/>
            <family val="2"/>
          </rPr>
          <t xml:space="preserve">
• </t>
        </r>
        <r>
          <rPr>
            <b/>
            <sz val="8"/>
            <rFont val="Tahoma"/>
            <family val="2"/>
          </rPr>
          <t>include</t>
        </r>
        <r>
          <rPr>
            <sz val="8"/>
            <rFont val="Tahoma"/>
            <family val="2"/>
          </rPr>
          <t xml:space="preserve"> journals, magazines, and newspapers received in print, microform, or CD formats;
• count volumes if they are known, otherwise 1 year = 1 volume;
•</t>
        </r>
        <r>
          <rPr>
            <b/>
            <sz val="8"/>
            <rFont val="Tahoma"/>
            <family val="2"/>
          </rPr>
          <t xml:space="preserve"> include</t>
        </r>
        <r>
          <rPr>
            <sz val="8"/>
            <rFont val="Tahoma"/>
            <family val="2"/>
          </rPr>
          <t xml:space="preserve"> annual index volumes.
</t>
        </r>
      </text>
    </comment>
    <comment ref="AF4" authorId="0">
      <text>
        <r>
          <rPr>
            <b/>
            <sz val="8"/>
            <rFont val="Tahoma"/>
            <family val="2"/>
          </rPr>
          <t>cluk:</t>
        </r>
        <r>
          <rPr>
            <sz val="8"/>
            <rFont val="Tahoma"/>
            <family val="2"/>
          </rPr>
          <t xml:space="preserve">
 (system will total automatically)
• system will add a + b + c + d + e = f
</t>
        </r>
      </text>
    </comment>
    <comment ref="AG4" authorId="0">
      <text>
        <r>
          <rPr>
            <b/>
            <sz val="8"/>
            <rFont val="Tahoma"/>
            <family val="2"/>
          </rPr>
          <t>cluk:</t>
        </r>
        <r>
          <rPr>
            <sz val="8"/>
            <rFont val="Tahoma"/>
            <family val="2"/>
          </rPr>
          <t xml:space="preserve">
• count titles of journals, magazines, and newspapers currently received in print, microform, or CD formats (e.g. Canadian Newsdisc = 8 titles);
• </t>
        </r>
        <r>
          <rPr>
            <b/>
            <sz val="8"/>
            <rFont val="Tahoma"/>
            <family val="2"/>
          </rPr>
          <t>exclude</t>
        </r>
        <r>
          <rPr>
            <sz val="8"/>
            <rFont val="Tahoma"/>
            <family val="2"/>
          </rPr>
          <t xml:space="preserve"> annuals (counted in</t>
        </r>
        <r>
          <rPr>
            <b/>
            <sz val="8"/>
            <rFont val="Tahoma"/>
            <family val="2"/>
          </rPr>
          <t xml:space="preserve"> a)</t>
        </r>
        <r>
          <rPr>
            <sz val="8"/>
            <rFont val="Tahoma"/>
            <family val="2"/>
          </rPr>
          <t xml:space="preserve"> above);
• </t>
        </r>
        <r>
          <rPr>
            <b/>
            <sz val="8"/>
            <rFont val="Tahoma"/>
            <family val="2"/>
          </rPr>
          <t>include</t>
        </r>
        <r>
          <rPr>
            <sz val="8"/>
            <rFont val="Tahoma"/>
            <family val="2"/>
          </rPr>
          <t xml:space="preserve"> gift subscriptions and those being received on exchange;
• </t>
        </r>
        <r>
          <rPr>
            <b/>
            <sz val="8"/>
            <rFont val="Tahoma"/>
            <family val="2"/>
          </rPr>
          <t>include</t>
        </r>
        <r>
          <rPr>
            <sz val="8"/>
            <rFont val="Tahoma"/>
            <family val="2"/>
          </rPr>
          <t xml:space="preserve"> departmental subscriptions only if they are accessible to the college community (i.e. listed in library catalogue and available for use);
• count duplicate subscriptions (i.e. if the library subscribes to two copies of a title count 2);
• </t>
        </r>
        <r>
          <rPr>
            <b/>
            <sz val="8"/>
            <rFont val="Tahoma"/>
            <family val="2"/>
          </rPr>
          <t>include</t>
        </r>
        <r>
          <rPr>
            <sz val="8"/>
            <rFont val="Tahoma"/>
            <family val="2"/>
          </rPr>
          <t xml:space="preserve"> Statistics Canada periodicals if they are treated like a periodical;
• </t>
        </r>
        <r>
          <rPr>
            <b/>
            <sz val="8"/>
            <rFont val="Tahoma"/>
            <family val="2"/>
          </rPr>
          <t xml:space="preserve">exclude </t>
        </r>
        <r>
          <rPr>
            <sz val="8"/>
            <rFont val="Tahoma"/>
            <family val="2"/>
          </rPr>
          <t>subscriptions to electronic periodical indexes and abstracts .</t>
        </r>
      </text>
    </comment>
    <comment ref="AH4" authorId="0">
      <text>
        <r>
          <rPr>
            <b/>
            <sz val="8"/>
            <rFont val="Tahoma"/>
            <family val="2"/>
          </rPr>
          <t>CPSLD:</t>
        </r>
        <r>
          <rPr>
            <sz val="8"/>
            <rFont val="Tahoma"/>
            <family val="2"/>
          </rPr>
          <t xml:space="preserve">
• Count the titles that would be monographs if issued in print format, i.e. non-serial publications of any length issued in electronic format instead of or in addition to, print format. 
</t>
        </r>
        <r>
          <rPr>
            <b/>
            <sz val="8"/>
            <rFont val="Tahoma"/>
            <family val="2"/>
          </rPr>
          <t>* Include</t>
        </r>
        <r>
          <rPr>
            <sz val="8"/>
            <rFont val="Tahoma"/>
            <family val="2"/>
          </rPr>
          <t xml:space="preserve"> books owned or leased by the library.
</t>
        </r>
        <r>
          <rPr>
            <b/>
            <sz val="8"/>
            <rFont val="Tahoma"/>
            <family val="2"/>
          </rPr>
          <t>*</t>
        </r>
        <r>
          <rPr>
            <sz val="8"/>
            <rFont val="Tahoma"/>
            <family val="2"/>
          </rPr>
          <t xml:space="preserve"> Government publications are</t>
        </r>
        <r>
          <rPr>
            <b/>
            <sz val="8"/>
            <rFont val="Tahoma"/>
            <family val="2"/>
          </rPr>
          <t xml:space="preserve"> included</t>
        </r>
        <r>
          <rPr>
            <sz val="8"/>
            <rFont val="Tahoma"/>
            <family val="2"/>
          </rPr>
          <t xml:space="preserve"> as are free monographis on the Web that are catalogued in the OPAC or specifically linked to the library's web site.
</t>
        </r>
      </text>
    </comment>
    <comment ref="AM4" authorId="0">
      <text>
        <r>
          <rPr>
            <b/>
            <sz val="8"/>
            <rFont val="Tahoma"/>
            <family val="2"/>
          </rPr>
          <t>cluk:</t>
        </r>
        <r>
          <rPr>
            <sz val="8"/>
            <rFont val="Tahoma"/>
            <family val="2"/>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t>
        </r>
        <r>
          <rPr>
            <b/>
            <sz val="8"/>
            <rFont val="Tahoma"/>
            <family val="2"/>
          </rPr>
          <t>include</t>
        </r>
        <r>
          <rPr>
            <sz val="8"/>
            <rFont val="Tahoma"/>
            <family val="2"/>
          </rPr>
          <t xml:space="preserve"> questions associated with electronic searching;
• </t>
        </r>
        <r>
          <rPr>
            <b/>
            <sz val="8"/>
            <rFont val="Tahoma"/>
            <family val="2"/>
          </rPr>
          <t>include</t>
        </r>
        <r>
          <rPr>
            <sz val="8"/>
            <rFont val="Tahoma"/>
            <family val="2"/>
          </rPr>
          <t xml:space="preserve"> electronic reference questions;
• </t>
        </r>
        <r>
          <rPr>
            <b/>
            <sz val="8"/>
            <rFont val="Tahoma"/>
            <family val="2"/>
          </rPr>
          <t>include</t>
        </r>
        <r>
          <rPr>
            <sz val="8"/>
            <rFont val="Tahoma"/>
            <family val="2"/>
          </rPr>
          <t xml:space="preserve"> real-time-reference interactions (i.e. virtual reference, AskAway);
• </t>
        </r>
        <r>
          <rPr>
            <b/>
            <sz val="8"/>
            <rFont val="Tahoma"/>
            <family val="2"/>
          </rPr>
          <t>exclude</t>
        </r>
        <r>
          <rPr>
            <sz val="8"/>
            <rFont val="Tahoma"/>
            <family val="2"/>
          </rPr>
          <t xml:space="preserve"> questions associated specifically with a bibliographic instruction class;
• </t>
        </r>
        <r>
          <rPr>
            <b/>
            <sz val="8"/>
            <rFont val="Tahoma"/>
            <family val="2"/>
          </rPr>
          <t>exclude</t>
        </r>
        <r>
          <rPr>
            <sz val="8"/>
            <rFont val="Tahoma"/>
            <family val="2"/>
          </rPr>
          <t xml:space="preserve"> directional questions as these will be counted separately.
This is the way this question will appear on the stats collection form
   6a (i)   Reference questions
   6a (ii)  Directional questions
   6a (iii)  Total</t>
        </r>
      </text>
    </comment>
    <comment ref="AO4" authorId="0">
      <text>
        <r>
          <rPr>
            <b/>
            <sz val="8"/>
            <rFont val="Tahoma"/>
            <family val="2"/>
          </rPr>
          <t>CPSLD:</t>
        </r>
        <r>
          <rPr>
            <sz val="8"/>
            <rFont val="Tahoma"/>
            <family val="2"/>
          </rPr>
          <t xml:space="preserve">
</t>
        </r>
        <r>
          <rPr>
            <b/>
            <sz val="8"/>
            <rFont val="Tahoma"/>
            <family val="2"/>
          </rPr>
          <t>system will total automatically</t>
        </r>
      </text>
    </comment>
    <comment ref="AP4" authorId="0">
      <text>
        <r>
          <rPr>
            <b/>
            <sz val="8"/>
            <rFont val="Tahoma"/>
            <family val="2"/>
          </rPr>
          <t>cluk:</t>
        </r>
        <r>
          <rPr>
            <sz val="8"/>
            <rFont val="Tahoma"/>
            <family val="2"/>
          </rPr>
          <t xml:space="preserve">
• Report total number of participants in the presentations - count all students receiving bibliographic instruction whether in tutorial groups, tours, or library skills classes
• Personal one-on-one instruction in the use of sources should be counted as a reference transaction
</t>
        </r>
      </text>
    </comment>
    <comment ref="AQ4" authorId="0">
      <text>
        <r>
          <rPr>
            <b/>
            <sz val="8"/>
            <rFont val="Tahoma"/>
            <family val="2"/>
          </rPr>
          <t>cluk:</t>
        </r>
        <r>
          <rPr>
            <sz val="8"/>
            <rFont val="Tahoma"/>
            <family val="2"/>
          </rPr>
          <t xml:space="preserve">
</t>
        </r>
        <r>
          <rPr>
            <b/>
            <sz val="8"/>
            <rFont val="Tahoma"/>
            <family val="2"/>
          </rPr>
          <t>• Number of presentations to groups</t>
        </r>
        <r>
          <rPr>
            <sz val="8"/>
            <rFont val="Tahoma"/>
            <family val="2"/>
          </rPr>
          <t xml:space="preserve">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t>
        </r>
        <r>
          <rPr>
            <b/>
            <sz val="8"/>
            <rFont val="Tahoma"/>
            <family val="2"/>
          </rPr>
          <t>• include</t>
        </r>
        <r>
          <rPr>
            <sz val="8"/>
            <rFont val="Tahoma"/>
            <family val="2"/>
          </rPr>
          <t xml:space="preserve"> internet research or database searching classes;
</t>
        </r>
        <r>
          <rPr>
            <b/>
            <sz val="8"/>
            <rFont val="Tahoma"/>
            <family val="2"/>
          </rPr>
          <t>• include</t>
        </r>
        <r>
          <rPr>
            <sz val="8"/>
            <rFont val="Tahoma"/>
            <family val="2"/>
          </rPr>
          <t xml:space="preserve"> classes taught to faculty and other employee groups.
</t>
        </r>
      </text>
    </comment>
    <comment ref="AR4" authorId="0">
      <text>
        <r>
          <rPr>
            <b/>
            <sz val="8"/>
            <rFont val="Tahoma"/>
            <family val="2"/>
          </rPr>
          <t>cluk:</t>
        </r>
        <r>
          <rPr>
            <sz val="8"/>
            <rFont val="Tahoma"/>
            <family val="2"/>
          </rPr>
          <t xml:space="preserve">
</t>
        </r>
        <r>
          <rPr>
            <b/>
            <sz val="8"/>
            <rFont val="Tahoma"/>
            <family val="2"/>
          </rPr>
          <t>•</t>
        </r>
        <r>
          <rPr>
            <sz val="8"/>
            <rFont val="Tahoma"/>
            <family val="2"/>
          </rPr>
          <t xml:space="preserve"> count all items which are charged out for use, whether the use is inside (e.g. reserve) or outside the library;
</t>
        </r>
        <r>
          <rPr>
            <b/>
            <sz val="8"/>
            <rFont val="Tahoma"/>
            <family val="2"/>
          </rPr>
          <t xml:space="preserve">• include </t>
        </r>
        <r>
          <rPr>
            <sz val="8"/>
            <rFont val="Tahoma"/>
            <family val="2"/>
          </rPr>
          <t xml:space="preserve">self/online renewals;
</t>
        </r>
        <r>
          <rPr>
            <b/>
            <sz val="8"/>
            <rFont val="Tahoma"/>
            <family val="2"/>
          </rPr>
          <t>• exclude</t>
        </r>
        <r>
          <rPr>
            <sz val="8"/>
            <rFont val="Tahoma"/>
            <family val="2"/>
          </rPr>
          <t xml:space="preserve"> items charged out to other libraries on interlibrary loan (included in </t>
        </r>
        <r>
          <rPr>
            <b/>
            <sz val="8"/>
            <rFont val="Tahoma"/>
            <family val="2"/>
          </rPr>
          <t>g)</t>
        </r>
        <r>
          <rPr>
            <sz val="8"/>
            <rFont val="Tahoma"/>
            <family val="2"/>
          </rPr>
          <t xml:space="preserve"> below).
</t>
        </r>
      </text>
    </comment>
    <comment ref="AS4" authorId="0">
      <text>
        <r>
          <rPr>
            <b/>
            <sz val="8"/>
            <rFont val="Tahoma"/>
            <family val="2"/>
          </rPr>
          <t>cluk:</t>
        </r>
        <r>
          <rPr>
            <sz val="8"/>
            <rFont val="Tahoma"/>
            <family val="2"/>
          </rPr>
          <t xml:space="preserve">
• count those items being used in the library and re-shelved by library employees, but that have not been charged out for use in the direct circulation transaction.</t>
        </r>
      </text>
    </comment>
    <comment ref="AT4" authorId="0">
      <text>
        <r>
          <rPr>
            <b/>
            <sz val="8"/>
            <rFont val="Tahoma"/>
            <family val="2"/>
          </rPr>
          <t>cluk:</t>
        </r>
        <r>
          <rPr>
            <sz val="8"/>
            <rFont val="Tahoma"/>
            <family val="2"/>
          </rPr>
          <t xml:space="preserve">
• Count all traffic upon exit from the library (usually provided via an electric eye on the library security system)</t>
        </r>
      </text>
    </comment>
    <comment ref="AU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rFont val="Tahoma"/>
            <family val="2"/>
          </rPr>
          <t>exclude</t>
        </r>
        <r>
          <rPr>
            <sz val="8"/>
            <rFont val="Tahoma"/>
            <family val="2"/>
          </rPr>
          <t xml:space="preserve"> intercampus loans within your institution.
</t>
        </r>
      </text>
    </comment>
    <comment ref="AV4" authorId="0">
      <text>
        <r>
          <rPr>
            <b/>
            <sz val="8"/>
            <rFont val="Tahoma"/>
            <family val="2"/>
          </rPr>
          <t>cluk:</t>
        </r>
        <r>
          <rPr>
            <sz val="8"/>
            <rFont val="Tahoma"/>
            <family val="2"/>
          </rPr>
          <t xml:space="preserve">
Interlibrary loan:
• count all items actually received and sent via interlibrary loan;
• </t>
        </r>
        <r>
          <rPr>
            <b/>
            <sz val="8"/>
            <rFont val="Tahoma"/>
            <family val="2"/>
          </rPr>
          <t>include</t>
        </r>
        <r>
          <rPr>
            <sz val="8"/>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t>
        </r>
        <r>
          <rPr>
            <b/>
            <sz val="8"/>
            <rFont val="Tahoma"/>
            <family val="2"/>
          </rPr>
          <t xml:space="preserve"> exclude</t>
        </r>
        <r>
          <rPr>
            <sz val="8"/>
            <rFont val="Tahoma"/>
            <family val="2"/>
          </rPr>
          <t xml:space="preserve"> intercampus loans within your institution.
</t>
        </r>
      </text>
    </comment>
    <comment ref="AX4" authorId="0">
      <text>
        <r>
          <rPr>
            <b/>
            <sz val="8"/>
            <rFont val="Tahoma"/>
            <family val="2"/>
          </rPr>
          <t>cluk:</t>
        </r>
        <r>
          <rPr>
            <sz val="8"/>
            <rFont val="Tahoma"/>
            <family val="2"/>
          </rPr>
          <t xml:space="preserve">
• count all salary &amp; benefit expenditures for library personnel as listed in </t>
        </r>
        <r>
          <rPr>
            <b/>
            <sz val="8"/>
            <rFont val="Tahoma"/>
            <family val="2"/>
          </rPr>
          <t>4</t>
        </r>
        <r>
          <rPr>
            <sz val="8"/>
            <rFont val="Tahoma"/>
            <family val="2"/>
          </rPr>
          <t xml:space="preserve"> above;
• </t>
        </r>
        <r>
          <rPr>
            <b/>
            <sz val="8"/>
            <rFont val="Tahoma"/>
            <family val="2"/>
          </rPr>
          <t>exclude</t>
        </r>
        <r>
          <rPr>
            <sz val="8"/>
            <rFont val="Tahoma"/>
            <family val="2"/>
          </rPr>
          <t xml:space="preserve"> personnel not covered by this survey (e.g. AV equipment distribution, Media Production or IMS);
• </t>
        </r>
        <r>
          <rPr>
            <b/>
            <sz val="8"/>
            <rFont val="Tahoma"/>
            <family val="2"/>
          </rPr>
          <t>include</t>
        </r>
        <r>
          <rPr>
            <sz val="8"/>
            <rFont val="Tahoma"/>
            <family val="2"/>
          </rPr>
          <t xml:space="preserve"> personnel working under special grant funding.
</t>
        </r>
      </text>
    </comment>
    <comment ref="AY4" authorId="0">
      <text>
        <r>
          <rPr>
            <b/>
            <sz val="8"/>
            <rFont val="Tahoma"/>
            <family val="2"/>
          </rPr>
          <t>cluk:</t>
        </r>
        <r>
          <rPr>
            <sz val="8"/>
            <rFont val="Tahoma"/>
            <family val="2"/>
          </rPr>
          <t xml:space="preserve">
• count all expenditures on items listed as monographs in</t>
        </r>
        <r>
          <rPr>
            <b/>
            <sz val="8"/>
            <rFont val="Tahoma"/>
            <family val="2"/>
          </rPr>
          <t xml:space="preserve"> 5.1a</t>
        </r>
        <r>
          <rPr>
            <sz val="8"/>
            <rFont val="Tahoma"/>
            <family val="2"/>
          </rPr>
          <t xml:space="preserve"> above.</t>
        </r>
      </text>
    </comment>
    <comment ref="AZ4" authorId="0">
      <text>
        <r>
          <rPr>
            <b/>
            <sz val="8"/>
            <rFont val="Tahoma"/>
            <family val="2"/>
          </rPr>
          <t>cluk:</t>
        </r>
        <r>
          <rPr>
            <sz val="8"/>
            <rFont val="Tahoma"/>
            <family val="2"/>
          </rPr>
          <t xml:space="preserve">
• count all expenditures on items listed in</t>
        </r>
        <r>
          <rPr>
            <b/>
            <sz val="8"/>
            <rFont val="Tahoma"/>
            <family val="2"/>
          </rPr>
          <t xml:space="preserve"> 5.1b</t>
        </r>
        <r>
          <rPr>
            <sz val="8"/>
            <rFont val="Tahoma"/>
            <family val="2"/>
          </rPr>
          <t xml:space="preserve"> + </t>
        </r>
        <r>
          <rPr>
            <b/>
            <sz val="8"/>
            <rFont val="Tahoma"/>
            <family val="2"/>
          </rPr>
          <t>5.1c</t>
        </r>
        <r>
          <rPr>
            <sz val="8"/>
            <rFont val="Tahoma"/>
            <family val="2"/>
          </rPr>
          <t xml:space="preserve"> + </t>
        </r>
        <r>
          <rPr>
            <b/>
            <sz val="8"/>
            <rFont val="Tahoma"/>
            <family val="2"/>
          </rPr>
          <t>5.1d</t>
        </r>
        <r>
          <rPr>
            <sz val="8"/>
            <rFont val="Tahoma"/>
            <family val="2"/>
          </rPr>
          <t xml:space="preserve"> above</t>
        </r>
      </text>
    </comment>
    <comment ref="BA4" authorId="0">
      <text>
        <r>
          <rPr>
            <b/>
            <sz val="8"/>
            <rFont val="Tahoma"/>
            <family val="2"/>
          </rPr>
          <t>cluk:</t>
        </r>
        <r>
          <rPr>
            <sz val="8"/>
            <rFont val="Tahoma"/>
            <family val="2"/>
          </rPr>
          <t xml:space="preserve">
• count all expenditures on current subscriptions to print periodicals and indexes as included in </t>
        </r>
        <r>
          <rPr>
            <b/>
            <sz val="8"/>
            <rFont val="Tahoma"/>
            <family val="2"/>
          </rPr>
          <t>5.1g</t>
        </r>
        <r>
          <rPr>
            <sz val="8"/>
            <rFont val="Tahoma"/>
            <family val="2"/>
          </rPr>
          <t xml:space="preserve"> above.</t>
        </r>
      </text>
    </comment>
    <comment ref="BH4" authorId="0">
      <text>
        <r>
          <rPr>
            <b/>
            <sz val="8"/>
            <rFont val="Tahoma"/>
            <family val="2"/>
          </rPr>
          <t>cluk:</t>
        </r>
        <r>
          <rPr>
            <sz val="8"/>
            <rFont val="Tahoma"/>
            <family val="2"/>
          </rPr>
          <t xml:space="preserve">
• </t>
        </r>
        <r>
          <rPr>
            <b/>
            <sz val="8"/>
            <rFont val="Tahoma"/>
            <family val="2"/>
          </rPr>
          <t>Include</t>
        </r>
        <r>
          <rPr>
            <sz val="8"/>
            <rFont val="Tahoma"/>
            <family val="2"/>
          </rPr>
          <t xml:space="preserve"> all expenditures from special funding sources e.g. one time capital grants. </t>
        </r>
      </text>
    </comment>
    <comment ref="BD4" authorId="0">
      <text>
        <r>
          <rPr>
            <b/>
            <sz val="9"/>
            <rFont val="Tahoma"/>
            <family val="2"/>
          </rPr>
          <t>CPSLD:</t>
        </r>
        <r>
          <rPr>
            <sz val="9"/>
            <rFont val="Tahoma"/>
            <family val="2"/>
          </rPr>
          <t xml:space="preserve">
• count all expenditures on items listed in </t>
        </r>
        <r>
          <rPr>
            <b/>
            <sz val="9"/>
            <rFont val="Tahoma"/>
            <family val="2"/>
          </rPr>
          <t>5.2b</t>
        </r>
        <r>
          <rPr>
            <sz val="9"/>
            <rFont val="Tahoma"/>
            <family val="2"/>
          </rPr>
          <t xml:space="preserve"> above.</t>
        </r>
      </text>
    </comment>
    <comment ref="BE4" authorId="0">
      <text>
        <r>
          <rPr>
            <b/>
            <sz val="9"/>
            <rFont val="Tahoma"/>
            <family val="2"/>
          </rPr>
          <t>CPSLD:</t>
        </r>
        <r>
          <rPr>
            <sz val="9"/>
            <rFont val="Tahoma"/>
            <family val="2"/>
          </rPr>
          <t xml:space="preserve">
• count all expenditures on items listed in </t>
        </r>
        <r>
          <rPr>
            <b/>
            <sz val="9"/>
            <rFont val="Tahoma"/>
            <family val="2"/>
          </rPr>
          <t>5.2c</t>
        </r>
        <r>
          <rPr>
            <sz val="9"/>
            <rFont val="Tahoma"/>
            <family val="2"/>
          </rPr>
          <t xml:space="preserve"> above.</t>
        </r>
      </text>
    </comment>
    <comment ref="BG4" authorId="0">
      <text>
        <r>
          <rPr>
            <b/>
            <sz val="8"/>
            <rFont val="Tahoma"/>
            <family val="2"/>
          </rPr>
          <t>Subtotal Electronic Collections:</t>
        </r>
        <r>
          <rPr>
            <sz val="8"/>
            <rFont val="Tahoma"/>
            <family val="2"/>
          </rPr>
          <t xml:space="preserve">
</t>
        </r>
        <r>
          <rPr>
            <b/>
            <sz val="8"/>
            <rFont val="Tahoma"/>
            <family val="2"/>
          </rPr>
          <t>(system will total automatically)</t>
        </r>
        <r>
          <rPr>
            <sz val="8"/>
            <rFont val="Tahoma"/>
            <family val="2"/>
          </rPr>
          <t xml:space="preserve">
•  f + g  + h = i
</t>
        </r>
      </text>
    </comment>
    <comment ref="BI4" authorId="0">
      <text>
        <r>
          <rPr>
            <b/>
            <sz val="8"/>
            <rFont val="Tahoma"/>
            <family val="2"/>
          </rPr>
          <t>CPSLD:</t>
        </r>
        <r>
          <rPr>
            <sz val="8"/>
            <rFont val="Tahoma"/>
            <family val="2"/>
          </rPr>
          <t xml:space="preserve">
</t>
        </r>
        <r>
          <rPr>
            <b/>
            <sz val="8"/>
            <rFont val="Tahoma"/>
            <family val="2"/>
          </rPr>
          <t>(system will total automatically)</t>
        </r>
        <r>
          <rPr>
            <sz val="8"/>
            <rFont val="Tahoma"/>
            <family val="2"/>
          </rPr>
          <t xml:space="preserve">
•  e + i + j = k
</t>
        </r>
      </text>
    </comment>
    <comment ref="BJ4" authorId="0">
      <text>
        <r>
          <rPr>
            <b/>
            <sz val="8"/>
            <rFont val="Tahoma"/>
            <family val="2"/>
          </rPr>
          <t>cluk:</t>
        </r>
        <r>
          <rPr>
            <sz val="8"/>
            <rFont val="Tahoma"/>
            <family val="2"/>
          </rPr>
          <t xml:space="preserve">
• count all other library expenditures (i.e. those expenditures that are not related to personnel and collections);
•</t>
        </r>
        <r>
          <rPr>
            <b/>
            <sz val="8"/>
            <rFont val="Tahoma"/>
            <family val="2"/>
          </rPr>
          <t xml:space="preserve"> include</t>
        </r>
        <r>
          <rPr>
            <sz val="8"/>
            <rFont val="Tahoma"/>
            <family val="2"/>
          </rPr>
          <t xml:space="preserve"> only those other costs (e.g. printing, postage, interlibrary loans, mileage, conferences, supplies, etc.) if they are paid by the library's budget;
• use explanatory notes to indicate any variations from the norm.
 Include all expenses not included in Staffing or Collections in 7M - Other.</t>
        </r>
      </text>
    </comment>
    <comment ref="BK4" authorId="0">
      <text>
        <r>
          <rPr>
            <b/>
            <sz val="8"/>
            <rFont val="Tahoma"/>
            <family val="2"/>
          </rPr>
          <t>cluk:</t>
        </r>
        <r>
          <rPr>
            <sz val="8"/>
            <rFont val="Tahoma"/>
            <family val="2"/>
          </rPr>
          <t xml:space="preserve">
</t>
        </r>
        <r>
          <rPr>
            <b/>
            <sz val="9"/>
            <rFont val="Tahoma"/>
            <family val="2"/>
          </rPr>
          <t>(system will total automatically)</t>
        </r>
        <r>
          <rPr>
            <sz val="9"/>
            <rFont val="Tahoma"/>
            <family val="2"/>
          </rPr>
          <t xml:space="preserve">
* add a + k + l = m</t>
        </r>
        <r>
          <rPr>
            <sz val="8"/>
            <rFont val="Tahoma"/>
            <family val="2"/>
          </rPr>
          <t xml:space="preserve">
</t>
        </r>
      </text>
    </comment>
    <comment ref="BM4" authorId="0">
      <text>
        <r>
          <rPr>
            <b/>
            <sz val="8"/>
            <rFont val="Tahoma"/>
            <family val="2"/>
          </rPr>
          <t>cluk:</t>
        </r>
        <r>
          <rPr>
            <sz val="8"/>
            <rFont val="Tahoma"/>
            <family val="2"/>
          </rPr>
          <t xml:space="preserve">
as outlined in the grant allocation sent by the ministry to each institution in March (usually) for the next fiscal year.</t>
        </r>
      </text>
    </comment>
    <comment ref="BN4" authorId="0">
      <text>
        <r>
          <rPr>
            <b/>
            <sz val="8"/>
            <rFont val="Tahoma"/>
            <family val="2"/>
          </rPr>
          <t>cluk:</t>
        </r>
        <r>
          <rPr>
            <sz val="8"/>
            <rFont val="Tahoma"/>
            <family val="2"/>
          </rPr>
          <t xml:space="preserve">
</t>
        </r>
        <r>
          <rPr>
            <b/>
            <sz val="8"/>
            <rFont val="Tahoma"/>
            <family val="2"/>
          </rPr>
          <t>• include</t>
        </r>
        <r>
          <rPr>
            <sz val="8"/>
            <rFont val="Tahoma"/>
            <family val="2"/>
          </rPr>
          <t xml:space="preserve"> all items that are considered in calculating your institution's operating budget;
</t>
        </r>
        <r>
          <rPr>
            <b/>
            <sz val="8"/>
            <rFont val="Tahoma"/>
            <family val="2"/>
          </rPr>
          <t>• exclude</t>
        </r>
        <r>
          <rPr>
            <sz val="8"/>
            <rFont val="Tahoma"/>
            <family val="2"/>
          </rPr>
          <t xml:space="preserve"> institutional capital (i.e. new building funds, upgrading of present buildings, roads etc.)
• use explanatory notes to provide details on any exceptions or variations from the norm.
</t>
        </r>
      </text>
    </comment>
    <comment ref="BO4" authorId="0">
      <text>
        <r>
          <rPr>
            <b/>
            <sz val="8"/>
            <rFont val="Tahoma"/>
            <family val="2"/>
          </rPr>
          <t>cluk:</t>
        </r>
        <r>
          <rPr>
            <sz val="8"/>
            <rFont val="Tahoma"/>
            <family val="2"/>
          </rPr>
          <t xml:space="preserve">
</t>
        </r>
        <r>
          <rPr>
            <b/>
            <sz val="8"/>
            <rFont val="Tahoma"/>
            <family val="2"/>
          </rPr>
          <t>(system will total automatically)</t>
        </r>
        <r>
          <rPr>
            <sz val="8"/>
            <rFont val="Tahoma"/>
            <family val="2"/>
          </rPr>
          <t xml:space="preserve">
• a + b = c
</t>
        </r>
      </text>
    </comment>
    <comment ref="J4" authorId="1">
      <text>
        <r>
          <rPr>
            <b/>
            <sz val="10"/>
            <rFont val="Tahoma"/>
            <family val="2"/>
          </rPr>
          <t>ccimaster:</t>
        </r>
        <r>
          <rPr>
            <sz val="10"/>
            <rFont val="Tahoma"/>
            <family val="2"/>
          </rPr>
          <t xml:space="preserve">
Data received from the ministry re AVED funded FTE.</t>
        </r>
      </text>
    </comment>
    <comment ref="K4" authorId="1">
      <text>
        <r>
          <rPr>
            <b/>
            <sz val="10"/>
            <rFont val="Tahoma"/>
            <family val="2"/>
          </rPr>
          <t>ccimaster:</t>
        </r>
        <r>
          <rPr>
            <sz val="10"/>
            <rFont val="Tahoma"/>
            <family val="2"/>
          </rPr>
          <t xml:space="preserve">
Data received from the ministry re AVED funded FTE.</t>
        </r>
      </text>
    </comment>
    <comment ref="L4" authorId="1">
      <text>
        <r>
          <rPr>
            <b/>
            <sz val="10"/>
            <rFont val="Tahoma"/>
            <family val="2"/>
          </rPr>
          <t>ccimaster:</t>
        </r>
        <r>
          <rPr>
            <sz val="10"/>
            <rFont val="Tahoma"/>
            <family val="2"/>
          </rPr>
          <t xml:space="preserve">
Data received from the ministry re AVED funded FTE.</t>
        </r>
      </text>
    </comment>
    <comment ref="M4" authorId="1">
      <text>
        <r>
          <rPr>
            <b/>
            <sz val="10"/>
            <rFont val="Tahoma"/>
            <family val="2"/>
          </rPr>
          <t>ccimaster:</t>
        </r>
        <r>
          <rPr>
            <sz val="10"/>
            <rFont val="Tahoma"/>
            <family val="2"/>
          </rPr>
          <t xml:space="preserve">
Data received from the ministry re AVED funded FTE.</t>
        </r>
      </text>
    </comment>
    <comment ref="N4" authorId="1">
      <text>
        <r>
          <rPr>
            <b/>
            <sz val="10"/>
            <rFont val="Tahoma"/>
            <family val="2"/>
          </rPr>
          <t>ccimaster:</t>
        </r>
        <r>
          <rPr>
            <sz val="10"/>
            <rFont val="Tahoma"/>
            <family val="2"/>
          </rPr>
          <t xml:space="preserve">
Data received from the ministry re AVED funded FTE.</t>
        </r>
      </text>
    </comment>
    <comment ref="O4" authorId="1">
      <text>
        <r>
          <rPr>
            <b/>
            <sz val="10"/>
            <rFont val="Tahoma"/>
            <family val="2"/>
          </rPr>
          <t>ccimaster:</t>
        </r>
        <r>
          <rPr>
            <sz val="10"/>
            <rFont val="Tahoma"/>
            <family val="2"/>
          </rPr>
          <t xml:space="preserve">
Data received from the ministry re AVED funded FTE.</t>
        </r>
      </text>
    </comment>
    <comment ref="CP4" authorId="1">
      <text>
        <r>
          <rPr>
            <b/>
            <sz val="9"/>
            <rFont val="Tahoma"/>
            <family val="2"/>
          </rPr>
          <t>CPSLD:</t>
        </r>
        <r>
          <rPr>
            <sz val="9"/>
            <rFont val="Tahoma"/>
            <family val="2"/>
          </rPr>
          <t xml:space="preserve">
For each campus library, count all public workstations that have Internet access  </t>
        </r>
        <r>
          <rPr>
            <u val="single"/>
            <sz val="9"/>
            <rFont val="Tahoma"/>
            <family val="2"/>
          </rPr>
          <t>(these are also counted in 9b above as part of the seat count)</t>
        </r>
        <r>
          <rPr>
            <sz val="9"/>
            <rFont val="Tahoma"/>
            <family val="2"/>
          </rPr>
          <t xml:space="preserve">. </t>
        </r>
      </text>
    </comment>
    <comment ref="AI4" authorId="2">
      <text>
        <r>
          <rPr>
            <b/>
            <sz val="9"/>
            <rFont val="Tahoma"/>
            <family val="2"/>
          </rPr>
          <t>CPSLD:</t>
        </r>
        <r>
          <rPr>
            <sz val="9"/>
            <rFont val="Tahoma"/>
            <family val="2"/>
          </rPr>
          <t xml:space="preserve">
</t>
        </r>
        <r>
          <rPr>
            <b/>
            <sz val="8"/>
            <rFont val="Tahoma"/>
            <family val="2"/>
          </rPr>
          <t>*</t>
        </r>
        <r>
          <rPr>
            <sz val="8"/>
            <rFont val="Tahoma"/>
            <family val="2"/>
          </rPr>
          <t xml:space="preserve"> Count streaming videos or other media listed in the library catalogue or linked to the library's web site, whether purchased, leased or free on the Web.</t>
        </r>
      </text>
    </comment>
    <comment ref="AJ4" authorId="2">
      <text>
        <r>
          <rPr>
            <b/>
            <sz val="8"/>
            <rFont val="Tahoma"/>
            <family val="2"/>
          </rPr>
          <t xml:space="preserve">CPSLD:
* </t>
        </r>
        <r>
          <rPr>
            <sz val="8"/>
            <rFont val="Tahoma"/>
            <family val="2"/>
          </rPr>
          <t xml:space="preserve">Report the total number of unique electronic serial titles that you currently acquire and to which you provide access;
</t>
        </r>
        <r>
          <rPr>
            <b/>
            <sz val="8"/>
            <rFont val="Tahoma"/>
            <family val="2"/>
          </rPr>
          <t>*</t>
        </r>
        <r>
          <rPr>
            <sz val="8"/>
            <rFont val="Tahoma"/>
            <family val="2"/>
          </rPr>
          <t xml:space="preserve"> </t>
        </r>
        <r>
          <rPr>
            <b/>
            <sz val="8"/>
            <rFont val="Tahoma"/>
            <family val="2"/>
          </rPr>
          <t>Include</t>
        </r>
        <r>
          <rPr>
            <sz val="8"/>
            <rFont val="Tahoma"/>
            <family val="2"/>
          </rPr>
          <t xml:space="preserve"> both purchased and non-purchased titles;
</t>
        </r>
        <r>
          <rPr>
            <b/>
            <sz val="8"/>
            <rFont val="Tahoma"/>
            <family val="2"/>
          </rPr>
          <t>*</t>
        </r>
        <r>
          <rPr>
            <sz val="8"/>
            <rFont val="Tahoma"/>
            <family val="2"/>
          </rPr>
          <t xml:space="preserve"> </t>
        </r>
        <r>
          <rPr>
            <b/>
            <sz val="8"/>
            <rFont val="Tahoma"/>
            <family val="2"/>
          </rPr>
          <t>Do not include</t>
        </r>
        <r>
          <rPr>
            <sz val="8"/>
            <rFont val="Tahoma"/>
            <family val="2"/>
          </rPr>
          <t xml:space="preserve"> duplicate counts of serial titles; report each title once, regardless of how many subscriptions or means of access you provide for that title - i.e. if a title is accessible through multiple databases, count it only once;
</t>
        </r>
        <r>
          <rPr>
            <b/>
            <sz val="8"/>
            <rFont val="Tahoma"/>
            <family val="2"/>
          </rPr>
          <t>* Include</t>
        </r>
        <r>
          <rPr>
            <sz val="8"/>
            <rFont val="Tahoma"/>
            <family val="2"/>
          </rPr>
          <t xml:space="preserve"> titles from aggregated packages;
</t>
        </r>
        <r>
          <rPr>
            <b/>
            <sz val="8"/>
            <rFont val="Tahoma"/>
            <family val="2"/>
          </rPr>
          <t xml:space="preserve">* </t>
        </r>
        <r>
          <rPr>
            <sz val="8"/>
            <rFont val="Tahoma"/>
            <family val="2"/>
          </rPr>
          <t>Electronic serials acquired as part of a bundle or an aggregated package should be counted at the title level, even if they are not catalogued, as long as the title is made accessible directly by the library (e.g. through a finding aid).</t>
        </r>
      </text>
    </comment>
    <comment ref="AK4" authorId="2">
      <text>
        <r>
          <rPr>
            <b/>
            <sz val="9"/>
            <rFont val="Tahoma"/>
            <family val="2"/>
          </rPr>
          <t xml:space="preserve">CPSLD:
</t>
        </r>
        <r>
          <rPr>
            <sz val="9"/>
            <rFont val="Tahoma"/>
            <family val="2"/>
          </rPr>
          <t>* system will add  a + b + c = d</t>
        </r>
      </text>
    </comment>
    <comment ref="BB4" authorId="2">
      <text>
        <r>
          <rPr>
            <b/>
            <sz val="8"/>
            <rFont val="Tahoma"/>
            <family val="2"/>
          </rPr>
          <t>Subtotal Physical Collections:  
(system will total automatically)</t>
        </r>
        <r>
          <rPr>
            <sz val="8"/>
            <rFont val="Tahoma"/>
            <family val="2"/>
          </rPr>
          <t xml:space="preserve">
</t>
        </r>
        <r>
          <rPr>
            <b/>
            <sz val="8"/>
            <rFont val="Tahoma"/>
            <family val="2"/>
          </rPr>
          <t xml:space="preserve">* </t>
        </r>
        <r>
          <rPr>
            <sz val="8"/>
            <rFont val="Tahoma"/>
            <family val="2"/>
          </rPr>
          <t xml:space="preserve"> b + c + d = e</t>
        </r>
        <r>
          <rPr>
            <sz val="9"/>
            <rFont val="Tahoma"/>
            <family val="2"/>
          </rPr>
          <t xml:space="preserve">
</t>
        </r>
      </text>
    </comment>
    <comment ref="BC4" authorId="2">
      <text>
        <r>
          <rPr>
            <b/>
            <sz val="9"/>
            <rFont val="Tahoma"/>
            <family val="2"/>
          </rPr>
          <t xml:space="preserve">CPSLD: 
</t>
        </r>
        <r>
          <rPr>
            <sz val="9"/>
            <rFont val="Tahoma"/>
            <family val="2"/>
          </rPr>
          <t xml:space="preserve">*count all expenditures on items listed in </t>
        </r>
        <r>
          <rPr>
            <b/>
            <sz val="9"/>
            <rFont val="Tahoma"/>
            <family val="2"/>
          </rPr>
          <t>5.2a</t>
        </r>
        <r>
          <rPr>
            <sz val="9"/>
            <rFont val="Tahoma"/>
            <family val="2"/>
          </rPr>
          <t xml:space="preserve"> above.
</t>
        </r>
      </text>
    </comment>
    <comment ref="CY4" authorId="2">
      <text>
        <r>
          <rPr>
            <b/>
            <sz val="9"/>
            <rFont val="Tahoma"/>
            <family val="2"/>
          </rPr>
          <t xml:space="preserve">CPSLD:
</t>
        </r>
        <r>
          <rPr>
            <sz val="9"/>
            <rFont val="Tahoma"/>
            <family val="2"/>
          </rPr>
          <t xml:space="preserve">e.g. Summon, Ebsco Discovery Service, Primo.
</t>
        </r>
      </text>
    </comment>
    <comment ref="CZ4" authorId="2">
      <text>
        <r>
          <rPr>
            <b/>
            <sz val="9"/>
            <rFont val="Tahoma"/>
            <family val="2"/>
          </rPr>
          <t>CPSLD:</t>
        </r>
        <r>
          <rPr>
            <sz val="9"/>
            <rFont val="Tahoma"/>
            <family val="2"/>
          </rPr>
          <t xml:space="preserve">
Electronic Resource Management (e.g. CUFTS)
</t>
        </r>
      </text>
    </comment>
    <comment ref="DA4" authorId="2">
      <text>
        <r>
          <rPr>
            <b/>
            <sz val="9"/>
            <rFont val="Tahoma"/>
            <family val="2"/>
          </rPr>
          <t>CPSLD:</t>
        </r>
        <r>
          <rPr>
            <sz val="9"/>
            <rFont val="Tahoma"/>
            <family val="2"/>
          </rPr>
          <t xml:space="preserve">
e.g. SFX, CUFTS/Godot)
</t>
        </r>
      </text>
    </comment>
    <comment ref="CR4" authorId="2">
      <text>
        <r>
          <rPr>
            <b/>
            <sz val="9"/>
            <rFont val="Tahoma"/>
            <family val="2"/>
          </rPr>
          <t>CPSLD:</t>
        </r>
        <r>
          <rPr>
            <sz val="9"/>
            <rFont val="Tahoma"/>
            <family val="2"/>
          </rPr>
          <t xml:space="preserve">
* self explanatory;
* use explanatory notes for any variations.
</t>
        </r>
      </text>
    </comment>
    <comment ref="CS4" authorId="2">
      <text>
        <r>
          <rPr>
            <b/>
            <sz val="9"/>
            <rFont val="Tahoma"/>
            <family val="2"/>
          </rPr>
          <t>CPSLD:</t>
        </r>
        <r>
          <rPr>
            <sz val="9"/>
            <rFont val="Tahoma"/>
            <family val="2"/>
          </rPr>
          <t xml:space="preserve">
* self explanatory;
* use explanatory notes for any variations.
</t>
        </r>
      </text>
    </comment>
    <comment ref="CT4" authorId="2">
      <text>
        <r>
          <rPr>
            <b/>
            <sz val="9"/>
            <rFont val="Tahoma"/>
            <family val="2"/>
          </rPr>
          <t xml:space="preserve">CPSLD: </t>
        </r>
        <r>
          <rPr>
            <sz val="9"/>
            <rFont val="Tahoma"/>
            <family val="2"/>
          </rPr>
          <t xml:space="preserve">
* self explanatory;
* use explanatory notes for any variations.</t>
        </r>
      </text>
    </comment>
    <comment ref="CU4" authorId="2">
      <text>
        <r>
          <rPr>
            <b/>
            <sz val="9"/>
            <rFont val="Tahoma"/>
            <family val="2"/>
          </rPr>
          <t>CPSLD:</t>
        </r>
        <r>
          <rPr>
            <sz val="9"/>
            <rFont val="Tahoma"/>
            <family val="2"/>
          </rPr>
          <t xml:space="preserve">
* self explanatory;
* use explanatory notes for any variations.
</t>
        </r>
      </text>
    </comment>
    <comment ref="CV4" authorId="2">
      <text>
        <r>
          <rPr>
            <b/>
            <sz val="9"/>
            <rFont val="Tahoma"/>
            <family val="2"/>
          </rPr>
          <t>CPSLD:</t>
        </r>
        <r>
          <rPr>
            <sz val="9"/>
            <rFont val="Tahoma"/>
            <family val="2"/>
          </rPr>
          <t xml:space="preserve">
* self explanatory;
* use explanatory notes for any variations.
</t>
        </r>
      </text>
    </comment>
    <comment ref="CX4" authorId="2">
      <text>
        <r>
          <rPr>
            <b/>
            <sz val="9"/>
            <rFont val="Tahoma"/>
            <family val="2"/>
          </rPr>
          <t>CPSLD:</t>
        </r>
        <r>
          <rPr>
            <sz val="9"/>
            <rFont val="Tahoma"/>
            <family val="2"/>
          </rPr>
          <t xml:space="preserve">
* self explanatory;
* use explanatory notes for any variations.
</t>
        </r>
      </text>
    </comment>
    <comment ref="CW4" authorId="2">
      <text>
        <r>
          <rPr>
            <b/>
            <sz val="9"/>
            <rFont val="Tahoma"/>
            <family val="2"/>
          </rPr>
          <t>CPSLD:</t>
        </r>
        <r>
          <rPr>
            <sz val="9"/>
            <rFont val="Tahoma"/>
            <family val="2"/>
          </rPr>
          <t xml:space="preserve">
* self explanatory;
* use explanatory notes for any variations.
</t>
        </r>
      </text>
    </comment>
    <comment ref="BR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t>
        </r>
        <r>
          <rPr>
            <sz val="9"/>
            <rFont val="Tahoma"/>
            <family val="2"/>
          </rPr>
          <t xml:space="preserve"> </t>
        </r>
        <r>
          <rPr>
            <b/>
            <sz val="9"/>
            <rFont val="Tahoma"/>
            <family val="2"/>
          </rPr>
          <t>include</t>
        </r>
        <r>
          <rPr>
            <sz val="9"/>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rFont val="Tahoma"/>
            <family val="2"/>
          </rPr>
          <t>* exclude</t>
        </r>
        <r>
          <rPr>
            <sz val="9"/>
            <rFont val="Tahoma"/>
            <family val="2"/>
          </rPr>
          <t xml:space="preserve"> areas used solely for janitorial, custodial and mechanical storage or services, lobbies, vestibules, building corridors, and other general access areas;</t>
        </r>
      </text>
    </comment>
    <comment ref="BS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include</t>
        </r>
        <r>
          <rPr>
            <sz val="9"/>
            <rFont val="Tahoma"/>
            <family val="2"/>
          </rPr>
          <t xml:space="preserve"> seats at computer workstations, equipment carrels, etc.
</t>
        </r>
        <r>
          <rPr>
            <b/>
            <sz val="9"/>
            <rFont val="Tahoma"/>
            <family val="2"/>
          </rPr>
          <t>* exclude</t>
        </r>
        <r>
          <rPr>
            <sz val="9"/>
            <rFont val="Tahoma"/>
            <family val="2"/>
          </rPr>
          <t xml:space="preserve"> seats in staff areas, offices, meeting rooms, and other areas not normally occupied by users of the library materials.</t>
        </r>
      </text>
    </comment>
    <comment ref="BT4" authorId="2">
      <text>
        <r>
          <rPr>
            <b/>
            <sz val="9"/>
            <rFont val="Tahoma"/>
            <family val="2"/>
          </rPr>
          <t>Total hours open per week:</t>
        </r>
        <r>
          <rPr>
            <sz val="9"/>
            <rFont val="Tahoma"/>
            <family val="2"/>
          </rPr>
          <t xml:space="preserve">
* for each campus with library personel count total operating hours per week.
</t>
        </r>
      </text>
    </comment>
    <comment ref="BU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BW4" authorId="2">
      <text>
        <r>
          <rPr>
            <b/>
            <sz val="9"/>
            <rFont val="Tahoma"/>
            <family val="2"/>
          </rPr>
          <t>Total area in square meters:
*</t>
        </r>
        <r>
          <rPr>
            <sz val="9"/>
            <rFont val="Tahoma"/>
            <family val="2"/>
          </rPr>
          <t xml:space="preserve"> for each campus with library personnel provide library area in square meters (to convert from square ft. to square meters multiply sq. ft. by .0929, e.g. 30,000 sq. ft. x .0929 = 2787 sq. meters);
</t>
        </r>
        <r>
          <rPr>
            <b/>
            <sz val="9"/>
            <rFont val="Tahoma"/>
            <family val="2"/>
          </rPr>
          <t>*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t>
        </r>
        <r>
          <rPr>
            <b/>
            <sz val="9"/>
            <rFont val="Tahoma"/>
            <family val="2"/>
          </rPr>
          <t>* exclude</t>
        </r>
        <r>
          <rPr>
            <sz val="9"/>
            <rFont val="Tahoma"/>
            <family val="2"/>
          </rPr>
          <t xml:space="preserve"> areas used soley for janitorial, custodial and mechanical storage or services, lobbies, vestibules, building corridors, and other general access areas.
</t>
        </r>
      </text>
    </comment>
    <comment ref="BX4" authorId="2">
      <text>
        <r>
          <rPr>
            <b/>
            <sz val="9"/>
            <rFont val="Tahoma"/>
            <family val="2"/>
          </rPr>
          <t>Total number of seats:</t>
        </r>
        <r>
          <rPr>
            <sz val="9"/>
            <rFont val="Tahoma"/>
            <family val="2"/>
          </rPr>
          <t xml:space="preserve">
• for each campus with library personnel count all study spaces for library users;
•</t>
        </r>
        <r>
          <rPr>
            <b/>
            <sz val="9"/>
            <rFont val="Tahoma"/>
            <family val="2"/>
          </rPr>
          <t xml:space="preserve"> 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BY4" authorId="2">
      <text>
        <r>
          <rPr>
            <b/>
            <sz val="9"/>
            <rFont val="Tahoma"/>
            <family val="2"/>
          </rPr>
          <t>Total hours open per week:</t>
        </r>
        <r>
          <rPr>
            <sz val="9"/>
            <rFont val="Tahoma"/>
            <family val="2"/>
          </rPr>
          <t xml:space="preserve">
• for each campus with library personnel count total operating hours per week.</t>
        </r>
      </text>
    </comment>
    <comment ref="BZ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B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 </t>
        </r>
        <r>
          <rPr>
            <b/>
            <sz val="9"/>
            <rFont val="Tahoma"/>
            <family val="2"/>
          </rPr>
          <t>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C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 </t>
        </r>
        <r>
          <rPr>
            <b/>
            <sz val="9"/>
            <rFont val="Tahoma"/>
            <family val="2"/>
          </rPr>
          <t>exclude</t>
        </r>
        <r>
          <rPr>
            <sz val="9"/>
            <rFont val="Tahoma"/>
            <family val="2"/>
          </rPr>
          <t xml:space="preserve"> seats in staff areas, offices, meeting rooms, and other areas not normally occupied by users of library materials.
</t>
        </r>
      </text>
    </comment>
    <comment ref="CD4" authorId="2">
      <text>
        <r>
          <rPr>
            <b/>
            <sz val="9"/>
            <rFont val="Tahoma"/>
            <family val="2"/>
          </rPr>
          <t>Total hours open per week:</t>
        </r>
        <r>
          <rPr>
            <sz val="9"/>
            <rFont val="Tahoma"/>
            <family val="2"/>
          </rPr>
          <t xml:space="preserve">
• for each campus with library personnel count total operating hours per week.</t>
        </r>
      </text>
    </comment>
    <comment ref="CE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G4" authorId="2">
      <text>
        <r>
          <rPr>
            <b/>
            <sz val="9"/>
            <rFont val="Tahoma"/>
            <family val="2"/>
          </rPr>
          <t>Total area in square meters:</t>
        </r>
        <r>
          <rPr>
            <sz val="9"/>
            <rFont val="Tahoma"/>
            <family val="2"/>
          </rPr>
          <t xml:space="preserve">
• for each campus with library personnel provide library area in square meters (to convert from square ft. to square meters multiply sq. ft. by .0929,  e.g. 30,000 sq. ft. x .0929 = 2787 sq. meters);
•</t>
        </r>
        <r>
          <rPr>
            <b/>
            <sz val="9"/>
            <rFont val="Tahoma"/>
            <family val="2"/>
          </rPr>
          <t xml:space="preserve"> include</t>
        </r>
        <r>
          <rPr>
            <sz val="9"/>
            <rFont val="Tahoma"/>
            <family val="2"/>
          </rPr>
          <t xml:space="preserve"> space for books and other library materials, space for storage of AV equipment if control of this equipment is the library’s responsibility, library classrooms, study stations, seminar and study rooms, and workspace for library personnel;
• </t>
        </r>
        <r>
          <rPr>
            <b/>
            <sz val="9"/>
            <rFont val="Tahoma"/>
            <family val="2"/>
          </rPr>
          <t>exclude</t>
        </r>
        <r>
          <rPr>
            <sz val="9"/>
            <rFont val="Tahoma"/>
            <family val="2"/>
          </rPr>
          <t xml:space="preserve"> areas used solely for janitorial, custodial and mechanical storage or service, lobbies, vestibules, building corridors, and other general access areas.
</t>
        </r>
      </text>
    </comment>
    <comment ref="CH4" authorId="2">
      <text>
        <r>
          <rPr>
            <b/>
            <sz val="9"/>
            <rFont val="Tahoma"/>
            <family val="2"/>
          </rPr>
          <t>Total number of seats:</t>
        </r>
        <r>
          <rPr>
            <sz val="9"/>
            <rFont val="Tahoma"/>
            <family val="2"/>
          </rPr>
          <t xml:space="preserve">
• for each campus with library personnel count all study spaces for library users;
• </t>
        </r>
        <r>
          <rPr>
            <b/>
            <sz val="9"/>
            <rFont val="Tahoma"/>
            <family val="2"/>
          </rPr>
          <t>include</t>
        </r>
        <r>
          <rPr>
            <sz val="9"/>
            <rFont val="Tahoma"/>
            <family val="2"/>
          </rPr>
          <t xml:space="preserve"> seats at computer workstations, equipment carrels, etc.
•</t>
        </r>
        <r>
          <rPr>
            <b/>
            <sz val="9"/>
            <rFont val="Tahoma"/>
            <family val="2"/>
          </rPr>
          <t xml:space="preserve"> exclude</t>
        </r>
        <r>
          <rPr>
            <sz val="9"/>
            <rFont val="Tahoma"/>
            <family val="2"/>
          </rPr>
          <t xml:space="preserve"> seats in staff areas, offices, meeting rooms, and other areas not normally occupied by users of library materials.
</t>
        </r>
      </text>
    </comment>
    <comment ref="CI4" authorId="2">
      <text>
        <r>
          <rPr>
            <b/>
            <sz val="9"/>
            <rFont val="Tahoma"/>
            <family val="2"/>
          </rPr>
          <t>Total hours open per week:</t>
        </r>
        <r>
          <rPr>
            <sz val="9"/>
            <rFont val="Tahoma"/>
            <family val="2"/>
          </rPr>
          <t xml:space="preserve">
• for each campus with library personnel count total operating hours per week.</t>
        </r>
      </text>
    </comment>
    <comment ref="CJ4" authorId="2">
      <text>
        <r>
          <rPr>
            <b/>
            <sz val="9"/>
            <rFont val="Tahoma"/>
            <family val="2"/>
          </rPr>
          <t>Total reference hours per week:</t>
        </r>
        <r>
          <rPr>
            <sz val="9"/>
            <rFont val="Tahoma"/>
            <family val="2"/>
          </rPr>
          <t xml:space="preserve">
• for each campus with library personnel count total hours of reference service provided.</t>
        </r>
      </text>
    </comment>
    <comment ref="CK4" authorId="2">
      <text>
        <r>
          <rPr>
            <b/>
            <sz val="9"/>
            <rFont val="Tahoma"/>
            <family val="2"/>
          </rPr>
          <t xml:space="preserve">CPSLD:
</t>
        </r>
        <r>
          <rPr>
            <b/>
            <sz val="9"/>
            <rFont val="Tahoma"/>
            <family val="2"/>
          </rPr>
          <t xml:space="preserve">• Do not enter an amount into this column – the system will automatically total.
</t>
        </r>
      </text>
    </comment>
    <comment ref="CL4" authorId="2">
      <text>
        <r>
          <rPr>
            <b/>
            <sz val="9"/>
            <rFont val="Tahoma"/>
            <family val="2"/>
          </rPr>
          <t>CPSLD:</t>
        </r>
        <r>
          <rPr>
            <sz val="9"/>
            <rFont val="Tahoma"/>
            <family val="2"/>
          </rPr>
          <t xml:space="preserve">
</t>
        </r>
        <r>
          <rPr>
            <b/>
            <sz val="9"/>
            <rFont val="Tahoma"/>
            <family val="2"/>
          </rPr>
          <t>• Do not enter an amount into this column – the system will automatically total.</t>
        </r>
      </text>
    </comment>
    <comment ref="CM4" authorId="2">
      <text>
        <r>
          <rPr>
            <b/>
            <sz val="9"/>
            <rFont val="Tahoma"/>
            <family val="2"/>
          </rPr>
          <t xml:space="preserve">CPSLD:
</t>
        </r>
        <r>
          <rPr>
            <b/>
            <sz val="9"/>
            <rFont val="Tahoma"/>
            <family val="2"/>
          </rPr>
          <t xml:space="preserve">• Do not enter an amount into this column – the system will automatically total.
</t>
        </r>
      </text>
    </comment>
    <comment ref="CN4" authorId="2">
      <text>
        <r>
          <rPr>
            <b/>
            <sz val="9"/>
            <rFont val="Tahoma"/>
            <family val="2"/>
          </rPr>
          <t xml:space="preserve">CPSLD:
</t>
        </r>
        <r>
          <rPr>
            <b/>
            <sz val="9"/>
            <rFont val="Tahoma"/>
            <family val="2"/>
          </rPr>
          <t xml:space="preserve">• Do not enter an amount into this column – the system will automatically total.
</t>
        </r>
      </text>
    </comment>
    <comment ref="T1" authorId="2">
      <text>
        <r>
          <rPr>
            <b/>
            <sz val="9"/>
            <rFont val="Tahoma"/>
            <family val="2"/>
          </rPr>
          <t>CPSLD:
* Count all personnel in FTE terms (not head counts)</t>
        </r>
        <r>
          <rPr>
            <sz val="9"/>
            <rFont val="Tahoma"/>
            <family val="2"/>
          </rPr>
          <t xml:space="preserve">
</t>
        </r>
      </text>
    </comment>
    <comment ref="AA3" authorId="2">
      <text>
        <r>
          <rPr>
            <b/>
            <sz val="8"/>
            <rFont val="Tahoma"/>
            <family val="2"/>
          </rPr>
          <t>CPSLD:</t>
        </r>
        <r>
          <rPr>
            <b/>
            <sz val="9"/>
            <rFont val="Tahoma"/>
            <family val="2"/>
          </rPr>
          <t xml:space="preserve">
</t>
        </r>
        <r>
          <rPr>
            <b/>
            <sz val="8"/>
            <rFont val="Tahoma"/>
            <family val="2"/>
          </rPr>
          <t xml:space="preserve">* Volumes:  </t>
        </r>
        <r>
          <rPr>
            <sz val="8"/>
            <rFont val="Tahoma"/>
            <family val="2"/>
          </rPr>
          <t xml:space="preserve">items that are barcoded separately or intended to be circulated as one unit, (e.g. a 20-volume set of encyclopedias = 20 units, 2 CDs plus booklet in one package = 1 unit; set of slides in a binder or a folio = 1 unit).
</t>
        </r>
      </text>
    </comment>
    <comment ref="AX1" authorId="2">
      <text>
        <r>
          <rPr>
            <b/>
            <sz val="8"/>
            <rFont val="Tahoma"/>
            <family val="2"/>
          </rPr>
          <t>CPSLD:
Library Expenses (capital &amp; operating)</t>
        </r>
        <r>
          <rPr>
            <sz val="8"/>
            <rFont val="Tahoma"/>
            <family val="2"/>
          </rPr>
          <t xml:space="preserve">
For purposes of consistencty 'expenditures' means actual expenditures vs budgeted expenditures.</t>
        </r>
      </text>
    </comment>
    <comment ref="CR1" authorId="2">
      <text>
        <r>
          <rPr>
            <b/>
            <sz val="9"/>
            <rFont val="Tahoma"/>
            <family val="2"/>
          </rPr>
          <t>CPSLD:</t>
        </r>
        <r>
          <rPr>
            <sz val="9"/>
            <rFont val="Tahoma"/>
            <family val="2"/>
          </rPr>
          <t xml:space="preserve">
* self explanatory;
* use explanatory notes for any variations.</t>
        </r>
      </text>
    </comment>
    <comment ref="BF4" authorId="0">
      <text>
        <r>
          <rPr>
            <b/>
            <sz val="8"/>
            <rFont val="Tahoma"/>
            <family val="2"/>
          </rPr>
          <t>cluk:</t>
        </r>
        <r>
          <rPr>
            <sz val="8"/>
            <rFont val="Tahoma"/>
            <family val="2"/>
          </rPr>
          <t xml:space="preserve">
• we have included an Other Category to capture electronic resources not captured elsewhere.  These would include, but may not be limited to: statistics, A&amp;I, databases of art works etc.</t>
        </r>
      </text>
    </comment>
  </commentList>
</comments>
</file>

<file path=xl/sharedStrings.xml><?xml version="1.0" encoding="utf-8"?>
<sst xmlns="http://schemas.openxmlformats.org/spreadsheetml/2006/main" count="869" uniqueCount="502">
  <si>
    <t>Fiscal Year</t>
  </si>
  <si>
    <t>Name of Library</t>
  </si>
  <si>
    <t>Name of Library Director</t>
  </si>
  <si>
    <t>Vancouver Community College</t>
  </si>
  <si>
    <t>Camosun College</t>
  </si>
  <si>
    <t>Justice Institute of B.C.</t>
  </si>
  <si>
    <t>BCIT</t>
  </si>
  <si>
    <t>LC</t>
  </si>
  <si>
    <t>Langara College</t>
  </si>
  <si>
    <t>UBC</t>
  </si>
  <si>
    <t>Selkirk College</t>
  </si>
  <si>
    <t>CAM</t>
  </si>
  <si>
    <t>CNC</t>
  </si>
  <si>
    <t>DOUG</t>
  </si>
  <si>
    <t>JI</t>
  </si>
  <si>
    <t>UNBC</t>
  </si>
  <si>
    <t>NI</t>
  </si>
  <si>
    <t>NL</t>
  </si>
  <si>
    <t>NW</t>
  </si>
  <si>
    <t>RR</t>
  </si>
  <si>
    <t>SEL</t>
  </si>
  <si>
    <t>TWU</t>
  </si>
  <si>
    <t>UVIC</t>
  </si>
  <si>
    <t>VCC</t>
  </si>
  <si>
    <t>Library</t>
  </si>
  <si>
    <t>NOTES</t>
  </si>
  <si>
    <t>Library Type</t>
  </si>
  <si>
    <t>a</t>
  </si>
  <si>
    <t>b</t>
  </si>
  <si>
    <t>c</t>
  </si>
  <si>
    <t>d</t>
  </si>
  <si>
    <t>e</t>
  </si>
  <si>
    <t>g</t>
  </si>
  <si>
    <t>f</t>
  </si>
  <si>
    <t>h</t>
  </si>
  <si>
    <t>1. LIBRARY</t>
  </si>
  <si>
    <t>a + b = c</t>
  </si>
  <si>
    <t>Ratios</t>
  </si>
  <si>
    <t>SFU</t>
  </si>
  <si>
    <t>10. COMPUTING INFRASTRUCTURE</t>
  </si>
  <si>
    <t>a+b+c+d+e = f</t>
  </si>
  <si>
    <t>GRAPHS</t>
  </si>
  <si>
    <t>RATIOS</t>
  </si>
  <si>
    <t>DATA</t>
  </si>
  <si>
    <t>LEGEND</t>
  </si>
  <si>
    <t>SURVEY</t>
  </si>
  <si>
    <t>DEFINITIONS</t>
  </si>
  <si>
    <t>BRITISH COLUMBIA INSTITUTE OF TECHNOLOGY</t>
  </si>
  <si>
    <t xml:space="preserve">CAM </t>
  </si>
  <si>
    <t>CAMOSUN COLLEGE</t>
  </si>
  <si>
    <t xml:space="preserve">CNC </t>
  </si>
  <si>
    <t>COLLEGE OF NEW CALEDONIA</t>
  </si>
  <si>
    <t xml:space="preserve">DOUG </t>
  </si>
  <si>
    <t>DOUGLAS COLLEGE</t>
  </si>
  <si>
    <t xml:space="preserve">JI </t>
  </si>
  <si>
    <t>JUSTICE INSTITUTE OF B.C.</t>
  </si>
  <si>
    <t>LANGARA COLLEGE</t>
  </si>
  <si>
    <t>NORTH ISLAND COLLEGE</t>
  </si>
  <si>
    <t xml:space="preserve">NL </t>
  </si>
  <si>
    <t>NORTHERN LIGHTS COLLEGE</t>
  </si>
  <si>
    <t>NORTHWEST COMMUNITY COLLEGE</t>
  </si>
  <si>
    <t>ROYAL ROADS UNIVERSITY</t>
  </si>
  <si>
    <t xml:space="preserve">SEL </t>
  </si>
  <si>
    <t>SELKIRK COLLEGE</t>
  </si>
  <si>
    <t>SIMON FRASER UNIVERSITY</t>
  </si>
  <si>
    <t>TRINITY WESTERN UNIVERSITY</t>
  </si>
  <si>
    <t>UNIVERSITY OF BRITISH COLUMBIA</t>
  </si>
  <si>
    <t>UNIVERSITY OF NORTHERN BRITISH COLUMBIA</t>
  </si>
  <si>
    <t>UNIVERSITY OF VICTORIA</t>
  </si>
  <si>
    <t xml:space="preserve">VCC </t>
  </si>
  <si>
    <t>VANCOUVER COMMUNITY COLLEGE</t>
  </si>
  <si>
    <t>CPSLD STATISTICS REPORT</t>
  </si>
  <si>
    <t>COUNCIL OF POST-SECONDARY LIBRARY DIRECTORS OF B.C. LIBRARY/LEARNING RESOURCES CENTRE SURVEY</t>
  </si>
  <si>
    <t>TRU</t>
  </si>
  <si>
    <t>OC</t>
  </si>
  <si>
    <t>THOMPSON RIVERS UNIVERSITY</t>
  </si>
  <si>
    <t>Notes</t>
  </si>
  <si>
    <t>a+c=e</t>
  </si>
  <si>
    <t>b+d=f</t>
  </si>
  <si>
    <t xml:space="preserve"> </t>
  </si>
  <si>
    <t>j)  Direct Circulation/FTE Student:  6(d)/3(f)</t>
  </si>
  <si>
    <t>n)  Number of Students Instructed/FTE Students:  6(b)/3(f)</t>
  </si>
  <si>
    <t>PAGE 1 to 7</t>
  </si>
  <si>
    <t>PAGE 1</t>
  </si>
  <si>
    <t xml:space="preserve">a (i) </t>
  </si>
  <si>
    <t>a+b+c=d</t>
  </si>
  <si>
    <t>d + e = f</t>
  </si>
  <si>
    <t xml:space="preserve">a (ii) </t>
  </si>
  <si>
    <t>Simon Fraser University</t>
  </si>
  <si>
    <t>University of Northern British Columbia</t>
  </si>
  <si>
    <t>Northwest Community College</t>
  </si>
  <si>
    <t>4. LIBRARY PERSONNEL</t>
  </si>
  <si>
    <t>6. USE</t>
  </si>
  <si>
    <t>m)  Reference Transactions/FTE Student:  6a(iii)/3(f)</t>
  </si>
  <si>
    <t>8. INSTITUTIONAL BUDGET</t>
  </si>
  <si>
    <t>a(i)+a(ii)=a (iii)</t>
  </si>
  <si>
    <t>FTE AVED Ministry funded</t>
  </si>
  <si>
    <t>FTE Students (audited)</t>
  </si>
  <si>
    <t xml:space="preserve">Service plan total funded </t>
  </si>
  <si>
    <t xml:space="preserve">Service plan total Actual </t>
  </si>
  <si>
    <t>FTE faculty</t>
  </si>
  <si>
    <t>FTE Library Staff</t>
  </si>
  <si>
    <t>FTE Other Professionals</t>
  </si>
  <si>
    <t>FTE Student Aides</t>
  </si>
  <si>
    <t>Monographs</t>
  </si>
  <si>
    <t>Other Audio Formats</t>
  </si>
  <si>
    <t>Back Issues Periodicals</t>
  </si>
  <si>
    <t>Reference Questions</t>
  </si>
  <si>
    <t>Directional questions</t>
  </si>
  <si>
    <t>Circulation: Direct</t>
  </si>
  <si>
    <t>Circulation:                   In-Library Use</t>
  </si>
  <si>
    <t>Gate Count</t>
  </si>
  <si>
    <t>Audio-Visual</t>
  </si>
  <si>
    <t>Current Print Periodicals</t>
  </si>
  <si>
    <t>Special Funding Envelopes for Collections</t>
  </si>
  <si>
    <t>Other</t>
  </si>
  <si>
    <t>Base Grant from Ministry</t>
  </si>
  <si>
    <t>Total Institutional Budget</t>
  </si>
  <si>
    <t>Total number of seats</t>
  </si>
  <si>
    <t>Cataloguing</t>
  </si>
  <si>
    <t>Primary source of bibliographic records</t>
  </si>
  <si>
    <t>Secondary source of bibliographic records</t>
  </si>
  <si>
    <t>OPAC</t>
  </si>
  <si>
    <t>Periodicals Check In</t>
  </si>
  <si>
    <t>Acquisitions</t>
  </si>
  <si>
    <t>Interlibrary Loans</t>
  </si>
  <si>
    <t>Royal Roads University</t>
  </si>
  <si>
    <t>ITA (Foundation + Apprenticeship) Funded</t>
  </si>
  <si>
    <t>ITA (Foundation + Apprenticeship) Actual</t>
  </si>
  <si>
    <t>i)  FTE Students/FTE Library Personnel:  3(f)/4(f)</t>
  </si>
  <si>
    <t>Quest University Canada</t>
  </si>
  <si>
    <t>QUC</t>
  </si>
  <si>
    <t>North Island College</t>
  </si>
  <si>
    <t>Northern Lights College</t>
  </si>
  <si>
    <t>Trinity Western University</t>
  </si>
  <si>
    <t>University of British Columbia</t>
  </si>
  <si>
    <t>Thompson Rivers University</t>
  </si>
  <si>
    <t>COTR</t>
  </si>
  <si>
    <t>College of the Rockies</t>
  </si>
  <si>
    <t>COLLEGE OF THE ROCKIES</t>
  </si>
  <si>
    <t>QUEST UNIVERSITY CANADA</t>
  </si>
  <si>
    <t>Douglas College</t>
  </si>
  <si>
    <t>College of New Caledonia</t>
  </si>
  <si>
    <t>Okanagan College</t>
  </si>
  <si>
    <t xml:space="preserve">University of Victoria </t>
  </si>
  <si>
    <t>OKANAGAN COLLEGE</t>
  </si>
  <si>
    <t>i</t>
  </si>
  <si>
    <t>PAGE 25</t>
  </si>
  <si>
    <t>CAPILANO UNIVERSITY</t>
  </si>
  <si>
    <t>ECUAD</t>
  </si>
  <si>
    <t>EMILY CARR UNIVERSITY OF ART AND DESIGN</t>
  </si>
  <si>
    <t>KPU</t>
  </si>
  <si>
    <t>KWANTLEN POLYTECHNIC UNIVERSITY</t>
  </si>
  <si>
    <t>UNIVERSITY OF THE FRASER VALLEY</t>
  </si>
  <si>
    <t>VIU</t>
  </si>
  <si>
    <t>VANCOUVER ISLAND UNIVERSITY</t>
  </si>
  <si>
    <t>Vancouver Island University</t>
  </si>
  <si>
    <t>Capilano University</t>
  </si>
  <si>
    <t>Emily Carr University of Art &amp; Design</t>
  </si>
  <si>
    <t>Kwantlen Polytechnic University</t>
  </si>
  <si>
    <t>University of the Fraser Valley</t>
  </si>
  <si>
    <t xml:space="preserve">UFV </t>
  </si>
  <si>
    <t>Statistics contact</t>
  </si>
  <si>
    <t>CAPU</t>
  </si>
  <si>
    <t>UFV</t>
  </si>
  <si>
    <t>PAGE 26</t>
  </si>
  <si>
    <t>Other operating revenues as reported from Audited Financial Statement for institution</t>
  </si>
  <si>
    <t>2010-2011</t>
  </si>
  <si>
    <t>5.1 COLLECTIONS - PHYSICAL</t>
  </si>
  <si>
    <t>Videos &amp; Films</t>
  </si>
  <si>
    <t>Other Visual Formats</t>
  </si>
  <si>
    <r>
      <t xml:space="preserve">Total Volumes in Library Collection </t>
    </r>
    <r>
      <rPr>
        <sz val="9"/>
        <rFont val="Arial"/>
        <family val="2"/>
      </rPr>
      <t>(system will total automatically)</t>
    </r>
  </si>
  <si>
    <t>Total Current Print Subscriptions</t>
  </si>
  <si>
    <t>Electronic Monographs</t>
  </si>
  <si>
    <t>Total Electronic Titles in Collection (system will total automatically)</t>
  </si>
  <si>
    <t>5.2 COLLECTIONS - ELECTRONIC</t>
  </si>
  <si>
    <r>
      <t xml:space="preserve"> No. of Campuses </t>
    </r>
    <r>
      <rPr>
        <b/>
        <sz val="10"/>
        <rFont val="Arial"/>
        <family val="2"/>
      </rPr>
      <t>with</t>
    </r>
    <r>
      <rPr>
        <sz val="10"/>
        <rFont val="Arial"/>
        <family val="0"/>
      </rPr>
      <t xml:space="preserve"> Library Staff</t>
    </r>
  </si>
  <si>
    <r>
      <t xml:space="preserve">No. of Campuses </t>
    </r>
    <r>
      <rPr>
        <b/>
        <sz val="10"/>
        <rFont val="Arial"/>
        <family val="2"/>
      </rPr>
      <t>without</t>
    </r>
    <r>
      <rPr>
        <sz val="10"/>
        <rFont val="Arial"/>
        <family val="0"/>
      </rPr>
      <t xml:space="preserve"> Library Staff</t>
    </r>
  </si>
  <si>
    <t>2. NUMBER OF CAMPUSES</t>
  </si>
  <si>
    <t>Community Borrowers</t>
  </si>
  <si>
    <t>Is there a Community Borrowers fee?</t>
  </si>
  <si>
    <r>
      <t xml:space="preserve">3. USERS </t>
    </r>
  </si>
  <si>
    <t>Faculty</t>
  </si>
  <si>
    <t>5. COLLECTIONS</t>
  </si>
  <si>
    <t>Electronic Serial Titles</t>
  </si>
  <si>
    <t>Total Reference Transactions (will total automatically)</t>
  </si>
  <si>
    <t>7. LIBRARY EXPENSES  (CAPITAL AND OPERATING)</t>
  </si>
  <si>
    <t>Personnel (Salaries and benefits)</t>
  </si>
  <si>
    <t>Collections - Physical</t>
  </si>
  <si>
    <t>Collections - Electronic</t>
  </si>
  <si>
    <t>Total Library Expenditures (system will total automatically)</t>
  </si>
  <si>
    <t>Subtotal Electronic Collections     (system will total automatically)</t>
  </si>
  <si>
    <t>9. FACILITIES &amp; HOURS</t>
  </si>
  <si>
    <t>Number of public workstations</t>
  </si>
  <si>
    <r>
      <t xml:space="preserve">FTE Personnel </t>
    </r>
    <r>
      <rPr>
        <b/>
        <sz val="8"/>
        <rFont val="Arial"/>
        <family val="2"/>
      </rPr>
      <t xml:space="preserve"> (system will total automatically)</t>
    </r>
  </si>
  <si>
    <r>
      <t xml:space="preserve">Total Personnel in FTE  </t>
    </r>
    <r>
      <rPr>
        <b/>
        <sz val="8"/>
        <rFont val="Arial"/>
        <family val="2"/>
      </rPr>
      <t>(system will total automatically)</t>
    </r>
  </si>
  <si>
    <t>Discovery Service</t>
  </si>
  <si>
    <t>ERM</t>
  </si>
  <si>
    <t>Link Resolver</t>
  </si>
  <si>
    <t>k)  Direct Circulation per Total Vols:  6(d)/5.1(f)</t>
  </si>
  <si>
    <t>j)  Direct Circulation per FTE Student:  6(d)/3(f)</t>
  </si>
  <si>
    <t>i) FTE Students per FTE Library Personnel:  3(f)/4(f)</t>
  </si>
  <si>
    <t>a)  Vols per FTE Student:  5.1(f)/3(f)</t>
  </si>
  <si>
    <t>s) Electronic Titles per FTE Student  5.2(d)/3(f)</t>
  </si>
  <si>
    <t>Campus Name</t>
  </si>
  <si>
    <t>Total area in square meters</t>
  </si>
  <si>
    <t>Total square meters all campuses</t>
  </si>
  <si>
    <t>Total seats all campuses</t>
  </si>
  <si>
    <t>System will total automatically</t>
  </si>
  <si>
    <t>b + c + d = e</t>
  </si>
  <si>
    <t>Total reference hours per week (Sept. - April)</t>
  </si>
  <si>
    <r>
      <t xml:space="preserve">Total reference hours per week </t>
    </r>
    <r>
      <rPr>
        <sz val="8"/>
        <rFont val="Arial"/>
        <family val="2"/>
      </rPr>
      <t>(Sept. - April)</t>
    </r>
  </si>
  <si>
    <t>Fee $$ amount</t>
  </si>
  <si>
    <t>FTE Librarians</t>
  </si>
  <si>
    <t>Library Instruction</t>
  </si>
  <si>
    <t>Number of Participants at group presentations</t>
  </si>
  <si>
    <t>Number of Presentations to groups</t>
  </si>
  <si>
    <t>Circulation</t>
  </si>
  <si>
    <t>Reference Transactions</t>
  </si>
  <si>
    <t>Interlibrary loans received  (include all formats)</t>
  </si>
  <si>
    <t>Interlibrary loans sent (include all formats)</t>
  </si>
  <si>
    <r>
      <t xml:space="preserve">Subtotal Physical Collections  </t>
    </r>
    <r>
      <rPr>
        <b/>
        <sz val="8"/>
        <rFont val="Arial"/>
        <family val="2"/>
      </rPr>
      <t xml:space="preserve"> (system will total automatically)</t>
    </r>
  </si>
  <si>
    <r>
      <t xml:space="preserve">Total Collection Expenditures </t>
    </r>
    <r>
      <rPr>
        <b/>
        <sz val="8"/>
        <rFont val="Arial"/>
        <family val="2"/>
      </rPr>
      <t>(system will total automatically)</t>
    </r>
  </si>
  <si>
    <t>Total hours open per week (Sept. - April)</t>
  </si>
  <si>
    <r>
      <t xml:space="preserve">Total reference hours per week  </t>
    </r>
    <r>
      <rPr>
        <sz val="8"/>
        <rFont val="Arial"/>
        <family val="2"/>
      </rPr>
      <t xml:space="preserve"> (Sept. - April)</t>
    </r>
  </si>
  <si>
    <r>
      <t xml:space="preserve">Total open hours per week all campuses </t>
    </r>
    <r>
      <rPr>
        <b/>
        <sz val="8"/>
        <rFont val="Arial"/>
        <family val="2"/>
      </rPr>
      <t>(Sept.-April)</t>
    </r>
  </si>
  <si>
    <r>
      <t xml:space="preserve">Total reference hours per week all campuses </t>
    </r>
    <r>
      <rPr>
        <b/>
        <sz val="8"/>
        <rFont val="Arial"/>
        <family val="2"/>
      </rPr>
      <t>(Sept.-April)</t>
    </r>
  </si>
  <si>
    <t>m)  Ref Transactions per FTE Student:  6a(iii)/3(f)</t>
  </si>
  <si>
    <t>n)  Number of Students Instructed per FTE Student:  6(b)/3(f)</t>
  </si>
  <si>
    <t>o)  Total Library Area per FTE Student:  9(e)/3(f)</t>
  </si>
  <si>
    <t>p)  Number of Seats per FTE Student:  9(f)/3(f)</t>
  </si>
  <si>
    <t>q)  Hours Open per FTE Personnel:  9(g)/4(f)</t>
  </si>
  <si>
    <t>a)  Volumes/FTE Student:  5.1(f)/3(f)</t>
  </si>
  <si>
    <t>k)  Direct Circulation/Total Volumes:  6(d)/5.1(f)</t>
  </si>
  <si>
    <t>o)  Total Library Area/FTE Student:  9(e)/3(f)</t>
  </si>
  <si>
    <t>p)  Number of Seats/FTE Student:  9(f)/3(f)</t>
  </si>
  <si>
    <t>q)  Hours Open/FTE Personnel:  9(g)/4(f)</t>
  </si>
  <si>
    <t>r)  Reference Hours/Total Open Hours:  9(h)/9(g)</t>
  </si>
  <si>
    <t>r)  Reference Hours per Total Open Hours:  9(h)/9(g)</t>
  </si>
  <si>
    <t>s) Electronic Titles per FTE Student:  5.2(d)/3(f)</t>
  </si>
  <si>
    <t>PAGE 1 to 3</t>
  </si>
  <si>
    <t>PAGE 27 to 28</t>
  </si>
  <si>
    <t>PAGE 29 to 48</t>
  </si>
  <si>
    <t>b)  Physical Subscriptions/FTE Student:  5.1(g)/3(f)</t>
  </si>
  <si>
    <t>b)  Physical Subscriptions per FTE Student:  5.1(g)/3(f)</t>
  </si>
  <si>
    <r>
      <rPr>
        <b/>
        <sz val="10"/>
        <color indexed="9"/>
        <rFont val="Arial"/>
        <family val="2"/>
      </rPr>
      <t>FTE Students:   NOTE - for sections a - f, this data has been completed for you</t>
    </r>
    <r>
      <rPr>
        <sz val="10"/>
        <color indexed="9"/>
        <rFont val="Arial"/>
        <family val="2"/>
      </rPr>
      <t xml:space="preserve"> based on the data supplied by the Ministry of Advanced Education</t>
    </r>
  </si>
  <si>
    <t xml:space="preserve">                                                                   11. LIBRARY AUTOMATED SYSTEMS</t>
  </si>
  <si>
    <t>Streaming Media</t>
  </si>
  <si>
    <t>NVIT</t>
  </si>
  <si>
    <t>Nicola Valley Institute of Technology</t>
  </si>
  <si>
    <t>NICOLA VALLEY INSTITUTE OF TECHNOLOGY</t>
  </si>
  <si>
    <t>Other Electronic Resources</t>
  </si>
  <si>
    <t xml:space="preserve">f + g + h + I = j </t>
  </si>
  <si>
    <t>k</t>
  </si>
  <si>
    <t>e + j +  k = l</t>
  </si>
  <si>
    <t>m</t>
  </si>
  <si>
    <t>a + l + m = n</t>
  </si>
  <si>
    <t>c)  Collection Exp per FTE Student:  7(l)/3(f)</t>
  </si>
  <si>
    <t>d)  Library Exp per FTE Student:  7(n)/3(f)</t>
  </si>
  <si>
    <t>e)  Collection Exp as % of Library Exp.:  7(l)/7(n)</t>
  </si>
  <si>
    <t>f)  Physical Periodicals as % of Library Exp:  7(d)/7(n)</t>
  </si>
  <si>
    <t>g)  Electronic Services as % of Library Exp:  7(j)/7(n)</t>
  </si>
  <si>
    <t>h)  Library Exp as % of Institutional Budget: 7(n)/8[c]</t>
  </si>
  <si>
    <t>l)  Total Library Exp per Circulation:  7(n)/6(d)</t>
  </si>
  <si>
    <t>t) Electronic Exp per FTE Student:  7(j)/3(f)</t>
  </si>
  <si>
    <t>c)  Collection Expenditures/FTE Student:  7(l)/3(f)</t>
  </si>
  <si>
    <t>d)  Library Expenditures/FTE Student:  7(n)/3(f)</t>
  </si>
  <si>
    <t>e)  Collection Expenditures as % of Library Expenditures:  7(l)/7(n)</t>
  </si>
  <si>
    <t>f)  Physical Periodicals as % of Library Expenditures:  7(d)/7(n)</t>
  </si>
  <si>
    <t>g)  Electronic Services as % of Library Expenditures:  7(j)/7(n)</t>
  </si>
  <si>
    <t>h)  Library Expenditures as % of Institutional Budget: 7(n)/8(c )</t>
  </si>
  <si>
    <t>l)  Total Library Expenditure/Circulation:  7(n)/6(d)</t>
  </si>
  <si>
    <t>t) Electronic Expenditures/per FTE Student  7(j)/3(f)</t>
  </si>
  <si>
    <t>2014/15</t>
  </si>
  <si>
    <t>Is the ILS paid for from the Library budget? Y/N</t>
  </si>
  <si>
    <t>Mary Anne Guenther</t>
  </si>
  <si>
    <t>College</t>
  </si>
  <si>
    <t>n/a</t>
  </si>
  <si>
    <t>Comox Valley</t>
  </si>
  <si>
    <t>Campbell River</t>
  </si>
  <si>
    <t>Port Alberni</t>
  </si>
  <si>
    <t>Mt Waddington</t>
  </si>
  <si>
    <t>Sirsi/Dynix</t>
  </si>
  <si>
    <t>z39.50 targets</t>
  </si>
  <si>
    <t>Sirsi</t>
  </si>
  <si>
    <t>Outlook Online</t>
  </si>
  <si>
    <t>NIC</t>
  </si>
  <si>
    <t xml:space="preserve">Figure reported for Other budget reduced from 2013-14 due to calculation error previously. </t>
  </si>
  <si>
    <t>Overall library budget increased by approximately $8000.00.</t>
  </si>
  <si>
    <t>Tim Atkinson</t>
  </si>
  <si>
    <t>Kathleen Reed</t>
  </si>
  <si>
    <t>University</t>
  </si>
  <si>
    <t>Nanaimo</t>
  </si>
  <si>
    <t>Cowichan</t>
  </si>
  <si>
    <t>Powell River</t>
  </si>
  <si>
    <t>OCLC, Vendors</t>
  </si>
  <si>
    <t>Bookwhere</t>
  </si>
  <si>
    <t>Relais</t>
  </si>
  <si>
    <t>Summon</t>
  </si>
  <si>
    <t>Serial Solutions 360 Core &amp; RM</t>
  </si>
  <si>
    <t>Serial Solutions 360 Link</t>
  </si>
  <si>
    <t>Y</t>
  </si>
  <si>
    <t xml:space="preserve">Physical monograph spend in previous years was significantly over-reported. </t>
  </si>
  <si>
    <t>Dawna Turcotte</t>
  </si>
  <si>
    <t>Dawson Creek</t>
  </si>
  <si>
    <t>Fort St. John</t>
  </si>
  <si>
    <t>Fort Nelson</t>
  </si>
  <si>
    <t>Symphony - Sirsi Dynix</t>
  </si>
  <si>
    <t>Outlook</t>
  </si>
  <si>
    <t>Vendors</t>
  </si>
  <si>
    <t>CUFTS</t>
  </si>
  <si>
    <t>GODOT</t>
  </si>
  <si>
    <t>NLC</t>
  </si>
  <si>
    <t xml:space="preserve">9A - DC Campus Library was reduced in size as its computer lab is now a regular non-library classroom. </t>
  </si>
  <si>
    <t>6Aii - Directional Questions include all questions that are not Reference</t>
  </si>
  <si>
    <t>7I - Other Electronic = Licenses. Eg. Annual Sirsi-Dynix expense</t>
  </si>
  <si>
    <t>Gate Count Statistics, Facilities &amp; Hours are for the staffed DC, FSJ &amp; FN Libraries only.  FN gate count is estimated</t>
  </si>
  <si>
    <t>Gregg Currie</t>
  </si>
  <si>
    <t>Castlegar</t>
  </si>
  <si>
    <t>Silver King</t>
  </si>
  <si>
    <t>Tenth St</t>
  </si>
  <si>
    <t>Sirsi Symphony</t>
  </si>
  <si>
    <t>LC, Outlook, NLC</t>
  </si>
  <si>
    <t>Z39.50</t>
  </si>
  <si>
    <t>Ross Tyner</t>
  </si>
  <si>
    <t>Kelowna</t>
  </si>
  <si>
    <t>Penticton</t>
  </si>
  <si>
    <t>Salmon Arm</t>
  </si>
  <si>
    <t>Vernon</t>
  </si>
  <si>
    <t>Voyager (Ex Libris) / YBP</t>
  </si>
  <si>
    <t>OCLC</t>
  </si>
  <si>
    <t>Voyager (Ex Libris)</t>
  </si>
  <si>
    <t>GODOT  / Outlook / In-house database</t>
  </si>
  <si>
    <t>EBSCO Discovery Service</t>
  </si>
  <si>
    <t>Melanie Wilke</t>
  </si>
  <si>
    <t>N/A</t>
  </si>
  <si>
    <t>Terrace</t>
  </si>
  <si>
    <t>Prince Rupert</t>
  </si>
  <si>
    <t>Smithers</t>
  </si>
  <si>
    <t>Sirsi/Symphony</t>
  </si>
  <si>
    <t>Amicus</t>
  </si>
  <si>
    <t>Sirsi eLibrary</t>
  </si>
  <si>
    <t>Manual/Outlook</t>
  </si>
  <si>
    <t>Rosie Croft</t>
  </si>
  <si>
    <t>Will Meredith</t>
  </si>
  <si>
    <t>Voyager (Endevour)</t>
  </si>
  <si>
    <t>Library of Congress</t>
  </si>
  <si>
    <t>bna</t>
  </si>
  <si>
    <t>VDX</t>
  </si>
  <si>
    <t>Serials Solutions 360</t>
  </si>
  <si>
    <t xml:space="preserve">Sybil Harrison </t>
  </si>
  <si>
    <t xml:space="preserve">College </t>
  </si>
  <si>
    <t>Lansdowne</t>
  </si>
  <si>
    <t>Interurban</t>
  </si>
  <si>
    <t>Symphony Sirsi Dynix</t>
  </si>
  <si>
    <t>Coutts</t>
  </si>
  <si>
    <t>EDS (Ebsco)</t>
  </si>
  <si>
    <t xml:space="preserve">CUFTS </t>
  </si>
  <si>
    <t>CUFTS/GODOT</t>
  </si>
  <si>
    <t>N</t>
  </si>
  <si>
    <t>April Haddad</t>
  </si>
  <si>
    <t>Institute</t>
  </si>
  <si>
    <t>New Westminster</t>
  </si>
  <si>
    <t>SIRSIDynix</t>
  </si>
  <si>
    <t>AMICUS</t>
  </si>
  <si>
    <t>Outlook, Docline, AMICUS</t>
  </si>
  <si>
    <t>EBSCO EDS</t>
  </si>
  <si>
    <t>EBSCO A-Z</t>
  </si>
  <si>
    <t>EBSCO LinkSource and CUFTS/GODOT</t>
  </si>
  <si>
    <t>Shahida Rashid</t>
  </si>
  <si>
    <t>Cranbrook</t>
  </si>
  <si>
    <t>Evergreen</t>
  </si>
  <si>
    <t>LC/Amicus/Outlook</t>
  </si>
  <si>
    <t xml:space="preserve">OCLC/Original Catalouging </t>
  </si>
  <si>
    <t>MS Excel</t>
  </si>
  <si>
    <t xml:space="preserve">Outlook </t>
  </si>
  <si>
    <t>Ebsco Discovery Service</t>
  </si>
  <si>
    <t>EBSCO Linksource</t>
  </si>
  <si>
    <t>Patricia Cia</t>
  </si>
  <si>
    <t>semi-annual</t>
  </si>
  <si>
    <t>Innovative Interfaces Sierra</t>
  </si>
  <si>
    <t>vendor provided</t>
  </si>
  <si>
    <t>Outlook, Amicus, Titanfile</t>
  </si>
  <si>
    <t>Innovative Interfaces Encore Duet</t>
  </si>
  <si>
    <t>Innovative Interfaces Sierra/CASE</t>
  </si>
  <si>
    <t>CUFTS/GODOT, EBSCO LINKSOURCE</t>
  </si>
  <si>
    <t>LC - Reviewing and discussing definitions resulted in more notes:</t>
  </si>
  <si>
    <t>4a. Director back in place, but role focus also beyond Library. Reduced FTE accordingly</t>
  </si>
  <si>
    <t>6a. Borrower Services contributions have been vastly under-reported in previous years.  Library has also seen an increase in questions due to changing needs (International, more continuing studies students using library)</t>
  </si>
  <si>
    <t>6b/c. Includes in-person and online tutorials accessed via D2L (reported since 2011/2012)</t>
  </si>
  <si>
    <t>7l. Collection expenses include core and other funding contributions</t>
  </si>
  <si>
    <t>9a. Library acquired part of the non-library study space to create a Silent Study Room</t>
  </si>
  <si>
    <t>9f. Traditionally had not included computer labs accessed within library (1 Library, 1 IT). Included this year Library lab</t>
  </si>
  <si>
    <t>10a. Computer workstations increased last 2 years, amending number</t>
  </si>
  <si>
    <t>11. Vendor provided … YBP and batch records from vendors associated with subscriptions</t>
  </si>
  <si>
    <t>Alloway Library</t>
  </si>
  <si>
    <t>SirsiDynix Symphony</t>
  </si>
  <si>
    <t>Symphony</t>
  </si>
  <si>
    <t>Cloverdale</t>
  </si>
  <si>
    <t>Langley</t>
  </si>
  <si>
    <t>Richmond</t>
  </si>
  <si>
    <t>Surrey</t>
  </si>
  <si>
    <t>L:</t>
  </si>
  <si>
    <t>LC, LAC, Z39.50</t>
  </si>
  <si>
    <t>Researcher (CUFTS tool)</t>
  </si>
  <si>
    <t xml:space="preserve">7(f): There was a change in 2014-15 in how we coded some of our electronic collections (it may have been considered a database the year before) and we also simply bought more e-books. </t>
  </si>
  <si>
    <t>Debbie Schachter</t>
  </si>
  <si>
    <t>Shelley Waldie</t>
  </si>
  <si>
    <t>Academic</t>
  </si>
  <si>
    <t>Coquitlam</t>
  </si>
  <si>
    <t>Innovative (Sierra)</t>
  </si>
  <si>
    <t>OCLC, AG Canada, Amicus, LC</t>
  </si>
  <si>
    <t>other Z39.50 sites</t>
  </si>
  <si>
    <t>EBSCO linksource</t>
  </si>
  <si>
    <t>DC</t>
  </si>
  <si>
    <t>ai = all formats reference (desk, appointments, virtual, email and text)</t>
  </si>
  <si>
    <t>aii = all other from all service points (ask me desk and circulation counter)</t>
  </si>
  <si>
    <t>9c both campuses - added Friday nights this past year</t>
  </si>
  <si>
    <t>m = other - all other expenditures up to the operating total of the year - this will enable more exact year over year comparisons moving forward</t>
  </si>
  <si>
    <t>Grace Makarewicz</t>
  </si>
  <si>
    <t>Dianne Cottrell</t>
  </si>
  <si>
    <t>North Vancouver</t>
  </si>
  <si>
    <t>Sierra (Innovative)</t>
  </si>
  <si>
    <t>LC, NLC via AutoGraphics (AG)</t>
  </si>
  <si>
    <t>CUFTS/Godot</t>
  </si>
  <si>
    <t>Venessa Wallsten</t>
  </si>
  <si>
    <t>Voyager (Endeavor)</t>
  </si>
  <si>
    <t>Library &amp; Archives Canada</t>
  </si>
  <si>
    <t>Manual</t>
  </si>
  <si>
    <t>Jonathan Bengtson</t>
  </si>
  <si>
    <t>In-In Po</t>
  </si>
  <si>
    <t>Main</t>
  </si>
  <si>
    <t>Voyager/ExLibris</t>
  </si>
  <si>
    <t>OCLC; Vendor records; Serials Solutions</t>
  </si>
  <si>
    <t>OCLC; Relais</t>
  </si>
  <si>
    <t>Serials Solutions, 360 Resource Manager</t>
  </si>
  <si>
    <t>Serials Solutions, 360 Link</t>
  </si>
  <si>
    <t>David Pepper</t>
  </si>
  <si>
    <t>Burnaby</t>
  </si>
  <si>
    <t>BMC</t>
  </si>
  <si>
    <t>ATC</t>
  </si>
  <si>
    <t>Innovative Interfaces - Sierra</t>
  </si>
  <si>
    <t>Innovative Interfaces</t>
  </si>
  <si>
    <t>Innovative Interfaces - Sierra &amp; Ariel (Borrowing module)</t>
  </si>
  <si>
    <t>Innovative Interfaces - Encore</t>
  </si>
  <si>
    <t>Innovative Interfaces - WebBridge</t>
  </si>
  <si>
    <t>Bennett</t>
  </si>
  <si>
    <t>Belzberg</t>
  </si>
  <si>
    <t>III Millennium</t>
  </si>
  <si>
    <t>Relias</t>
  </si>
  <si>
    <t>CUFTS ERM</t>
  </si>
  <si>
    <t>5.2b Streaming Media - Artstor overcounted by 1 million plus in prior years</t>
  </si>
  <si>
    <t>7m Library expenditures - Other - last year included substantial renovation expenditures</t>
  </si>
  <si>
    <t>Shirley Lew</t>
  </si>
  <si>
    <t>Broadway</t>
  </si>
  <si>
    <t>Downtown</t>
  </si>
  <si>
    <t>Sierra</t>
  </si>
  <si>
    <t>BookWhere</t>
  </si>
  <si>
    <t xml:space="preserve">Sierra </t>
  </si>
  <si>
    <t>Outlook, Email</t>
  </si>
  <si>
    <t>Encore</t>
  </si>
  <si>
    <t>Katherine Plett</t>
  </si>
  <si>
    <t>Prince George</t>
  </si>
  <si>
    <t>Outlook Online, email</t>
  </si>
  <si>
    <t>Allan Wilson</t>
  </si>
  <si>
    <t>Heather Empey</t>
  </si>
  <si>
    <t>Geoffrey R. Weller Library</t>
  </si>
  <si>
    <t>Serials Solutions</t>
  </si>
  <si>
    <t>7(h) Borrower Fee until December 14</t>
  </si>
  <si>
    <t>Todd Mundle</t>
  </si>
  <si>
    <t>James Rout</t>
  </si>
  <si>
    <t>Linda Epps</t>
  </si>
  <si>
    <t>Due to renovations, NVIT is unable to supply statistics for the 2014/15 year</t>
  </si>
  <si>
    <t>Gwen Bird</t>
  </si>
  <si>
    <t xml:space="preserve">Natalie Gick </t>
  </si>
  <si>
    <t>Brenda Mathenia</t>
  </si>
  <si>
    <t>Ted Goshulak</t>
  </si>
  <si>
    <t>Ingrid Parent</t>
  </si>
  <si>
    <t>Jeremy Buhler</t>
  </si>
  <si>
    <t>Vancouver</t>
  </si>
  <si>
    <t>Okanagan</t>
  </si>
  <si>
    <t>Voyager</t>
  </si>
  <si>
    <t>Summon (SerialsSolutions)</t>
  </si>
  <si>
    <t>SerialsSolutions</t>
  </si>
  <si>
    <t>360 Link (SerialsSolutions)</t>
  </si>
  <si>
    <t>Figures include UBC Vancouver and UBC Okanagan campuses</t>
  </si>
  <si>
    <t>5.2.  Includes open access and free titles when accessible through UBC Library discovery layers (ILS, Summon)</t>
  </si>
  <si>
    <t xml:space="preserve">6.e. Partial count; in-library use is only recorded at selected branches </t>
  </si>
  <si>
    <t>7.a. Excludes wage subsidy for student employees (Work Learn program)</t>
  </si>
  <si>
    <t>7.b. Includes $964,305 for collections gifts in kind</t>
  </si>
  <si>
    <t>9.c. Vancouver campus: weekly open hours are for the Chapman Learning Commons (branch open the most hours/wk)</t>
  </si>
  <si>
    <t>9.d. Vancouver campus: weekly ref hours are for the Woodward Library (branch with most ref hours/wk)</t>
  </si>
  <si>
    <t>Kim Issac</t>
  </si>
  <si>
    <t>4.f Gate count this number is a representational day count</t>
  </si>
  <si>
    <t>Emily Carr University Library</t>
  </si>
  <si>
    <t>Book Where</t>
  </si>
  <si>
    <t>Book Vendors</t>
  </si>
  <si>
    <t>Ann McBurnie</t>
  </si>
  <si>
    <t>which has 24/7 hours.  Reference is based on the stacks/service area.</t>
  </si>
  <si>
    <t xml:space="preserve">The Nanaimo library is divided into two sections: the Commons and the stacks/service area.  Total library hours are based on the Commons, </t>
  </si>
  <si>
    <t>physical A/V is not easily available.  Total spend for physical and elecrtronic monographs, and physical A/V is approximately $100,000.</t>
  </si>
  <si>
    <t>As physical and electronic monographs, and physical A/V are purchased from the same fund, budget for each format of monograph and</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</si>
</sst>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0%"/>
    <numFmt numFmtId="174" formatCode="0.0000"/>
    <numFmt numFmtId="175" formatCode="#,##0.0_);[Red]\(#,##0.0\)"/>
    <numFmt numFmtId="176" formatCode="#,##0.0"/>
    <numFmt numFmtId="177" formatCode="#,##0.000"/>
    <numFmt numFmtId="178" formatCode="_(* #,##0.0_);_(* \(#,##0.0\);_(* &quot;-&quot;??_);_(@_)"/>
    <numFmt numFmtId="179" formatCode="&quot;Yes&quot;;&quot;Yes&quot;;&quot;No&quot;"/>
    <numFmt numFmtId="180" formatCode="&quot;True&quot;;&quot;True&quot;;&quot;False&quot;"/>
    <numFmt numFmtId="181" formatCode="&quot;On&quot;;&quot;On&quot;;&quot;Off&quot;"/>
    <numFmt numFmtId="182" formatCode="[$€-2]\ #,##0.00_);[Red]\([$€-2]\ #,##0.00\)"/>
    <numFmt numFmtId="183" formatCode="#,##0.0_);\(#,##0.0\)"/>
    <numFmt numFmtId="184" formatCode="[$-409]dddd\,\ mmmm\ dd\,\ yyyy"/>
    <numFmt numFmtId="185" formatCode="[$-409]h:mm:ss\ AM/PM"/>
    <numFmt numFmtId="186" formatCode="_(* #,##0.000_);_(* \(#,##0.000\);_(* &quot;-&quot;??_);_(@_)"/>
    <numFmt numFmtId="187" formatCode="_(* #,##0.0000_);_(* \(#,##0.0000\);_(* &quot;-&quot;??_);_(@_)"/>
    <numFmt numFmtId="188" formatCode="_(* #,##0.00000_);_(* \(#,##0.00000\);_(* &quot;-&quot;??_);_(@_)"/>
    <numFmt numFmtId="189" formatCode="_(* #,##0_);_(* \(#,##0\);_(* \-??_);_(@_)"/>
    <numFmt numFmtId="190" formatCode="_-* #,##0_-;\-* #,##0_-;_-* &quot;-&quot;??_-;_-@_-"/>
  </numFmts>
  <fonts count="73">
    <font>
      <sz val="10"/>
      <name val="Arial"/>
      <family val="0"/>
    </font>
    <font>
      <sz val="11"/>
      <color indexed="8"/>
      <name val="Calibri"/>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b/>
      <sz val="12"/>
      <color indexed="9"/>
      <name val="Arial"/>
      <family val="2"/>
    </font>
    <font>
      <sz val="15"/>
      <name val="Arial"/>
      <family val="2"/>
    </font>
    <font>
      <sz val="15"/>
      <color indexed="9"/>
      <name val="Arial"/>
      <family val="2"/>
    </font>
    <font>
      <sz val="8"/>
      <name val="Tahoma"/>
      <family val="2"/>
    </font>
    <font>
      <b/>
      <sz val="8"/>
      <name val="Tahoma"/>
      <family val="2"/>
    </font>
    <font>
      <sz val="10"/>
      <name val="Tahoma"/>
      <family val="2"/>
    </font>
    <font>
      <b/>
      <sz val="10"/>
      <name val="Tahoma"/>
      <family val="2"/>
    </font>
    <font>
      <sz val="10"/>
      <name val="Geneva"/>
      <family val="0"/>
    </font>
    <font>
      <sz val="9"/>
      <name val="Arial"/>
      <family val="2"/>
    </font>
    <font>
      <sz val="9"/>
      <name val="Tahoma"/>
      <family val="2"/>
    </font>
    <font>
      <b/>
      <sz val="9"/>
      <name val="Tahoma"/>
      <family val="2"/>
    </font>
    <font>
      <b/>
      <sz val="9"/>
      <name val="Arial"/>
      <family val="2"/>
    </font>
    <font>
      <u val="single"/>
      <sz val="9"/>
      <name val="Tahoma"/>
      <family val="2"/>
    </font>
    <font>
      <sz val="8.5"/>
      <name val="Arial"/>
      <family val="2"/>
    </font>
    <font>
      <sz val="10"/>
      <color indexed="9"/>
      <name val="Arial"/>
      <family val="2"/>
    </font>
    <font>
      <sz val="7.5"/>
      <name val="Arial"/>
      <family val="2"/>
    </font>
    <font>
      <sz val="9.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indexed="8"/>
      <name val="Verdana"/>
      <family val="2"/>
    </font>
    <font>
      <sz val="11"/>
      <name val="Calibri"/>
      <family val="2"/>
    </font>
    <font>
      <sz val="10"/>
      <name val="Calibri"/>
      <family val="2"/>
    </font>
    <font>
      <b/>
      <sz val="11.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000000"/>
      <name val="Arial"/>
      <family val="2"/>
    </font>
    <font>
      <b/>
      <sz val="10"/>
      <color theme="0"/>
      <name val="Arial"/>
      <family val="2"/>
    </font>
    <font>
      <sz val="10"/>
      <color rgb="FF000000"/>
      <name val="Verdana"/>
      <family val="2"/>
    </font>
    <font>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
      <patternFill patternType="solid">
        <fgColor indexed="42"/>
        <bgColor indexed="64"/>
      </patternFill>
    </fill>
    <fill>
      <patternFill patternType="solid">
        <fgColor theme="0"/>
        <bgColor indexed="64"/>
      </patternFill>
    </fill>
    <fill>
      <patternFill patternType="solid">
        <fgColor rgb="FFCCFFFF"/>
        <bgColor indexed="64"/>
      </patternFill>
    </fill>
    <fill>
      <patternFill patternType="solid">
        <fgColor indexed="22"/>
        <bgColor indexed="64"/>
      </patternFill>
    </fill>
    <fill>
      <patternFill patternType="solid">
        <fgColor indexed="41"/>
        <bgColor indexed="64"/>
      </patternFill>
    </fill>
    <fill>
      <patternFill patternType="solid">
        <fgColor rgb="FFFFFFFF"/>
        <bgColor indexed="64"/>
      </patternFill>
    </fill>
    <fill>
      <patternFill patternType="solid">
        <fgColor theme="1"/>
        <bgColor indexed="64"/>
      </patternFill>
    </fill>
    <fill>
      <patternFill patternType="solid">
        <fgColor rgb="FF808080"/>
        <bgColor indexed="64"/>
      </patternFill>
    </fill>
    <fill>
      <patternFill patternType="solid">
        <fgColor theme="0" tint="-0.2499700039625167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right/>
      <top style="medium"/>
      <bottom style="thin"/>
    </border>
    <border>
      <left/>
      <right style="medium"/>
      <top style="medium"/>
      <bottom style="thin"/>
    </border>
    <border>
      <left/>
      <right style="thin"/>
      <top style="medium"/>
      <bottom style="thin"/>
    </border>
    <border>
      <left style="thin"/>
      <right style="medium"/>
      <top style="medium"/>
      <bottom style="thin"/>
    </border>
    <border>
      <left style="medium"/>
      <right style="medium"/>
      <top style="thin"/>
      <bottom style="thin"/>
    </border>
    <border>
      <left/>
      <right/>
      <top style="thin"/>
      <bottom style="thin"/>
    </border>
    <border>
      <left/>
      <right style="medium"/>
      <top style="thin"/>
      <bottom style="thin"/>
    </border>
    <border>
      <left style="medium"/>
      <right style="medium"/>
      <top style="thin"/>
      <bottom style="medium"/>
    </border>
    <border>
      <left/>
      <right/>
      <top style="thin"/>
      <bottom style="medium"/>
    </border>
    <border>
      <left/>
      <right style="medium"/>
      <top style="thin"/>
      <bottom style="medium"/>
    </border>
    <border>
      <left style="thin"/>
      <right style="thin"/>
      <top/>
      <bottom style="thin"/>
    </border>
    <border>
      <left/>
      <right style="thin"/>
      <top style="thin"/>
      <bottom style="thin"/>
    </border>
    <border>
      <left style="thin">
        <color indexed="55"/>
      </left>
      <right style="thin">
        <color indexed="55"/>
      </right>
      <top style="thin">
        <color indexed="55"/>
      </top>
      <bottom style="thin">
        <color indexed="55"/>
      </bottom>
    </border>
    <border>
      <left/>
      <right style="thin">
        <color indexed="55"/>
      </right>
      <top style="thin">
        <color indexed="55"/>
      </top>
      <bottom style="thin">
        <color indexed="55"/>
      </bottom>
    </border>
    <border>
      <left style="thin"/>
      <right style="thick"/>
      <top style="thin"/>
      <bottom style="thin"/>
    </border>
    <border>
      <left style="thin"/>
      <right/>
      <top style="thin"/>
      <bottom style="thin"/>
    </border>
    <border>
      <left style="thin"/>
      <right style="medium"/>
      <top/>
      <bottom style="thin"/>
    </border>
    <border>
      <left style="thin"/>
      <right style="medium"/>
      <top style="thin"/>
      <bottom style="thin"/>
    </border>
    <border>
      <left style="thin"/>
      <right style="thin"/>
      <top style="thin"/>
      <bottom/>
    </border>
    <border>
      <left>
        <color indexed="63"/>
      </left>
      <right style="thin"/>
      <top/>
      <bottom style="thin"/>
    </border>
    <border>
      <left/>
      <right style="medium"/>
      <top>
        <color indexed="63"/>
      </top>
      <bottom style="thin"/>
    </border>
    <border>
      <left/>
      <right>
        <color indexed="63"/>
      </right>
      <top style="thin">
        <color indexed="55"/>
      </top>
      <bottom style="thin">
        <color indexed="55"/>
      </bottom>
    </border>
    <border>
      <left style="thin">
        <color indexed="55"/>
      </left>
      <right/>
      <top style="thin">
        <color indexed="55"/>
      </top>
      <bottom style="thin">
        <color indexed="55"/>
      </bottom>
    </border>
    <border>
      <left>
        <color indexed="63"/>
      </left>
      <right style="medium"/>
      <top>
        <color indexed="63"/>
      </top>
      <bottom>
        <color indexed="63"/>
      </bottom>
    </border>
    <border>
      <left/>
      <right style="thin"/>
      <top style="thin">
        <color indexed="55"/>
      </top>
      <bottom style="thin">
        <color indexed="55"/>
      </bottom>
    </border>
    <border>
      <left style="medium"/>
      <right style="thin"/>
      <top style="thin"/>
      <bottom style="thin"/>
    </border>
    <border>
      <left style="thick"/>
      <right style="thin"/>
      <top style="thin"/>
      <bottom style="thin"/>
    </border>
    <border>
      <left style="thin"/>
      <right style="thin"/>
      <top/>
      <bottom/>
    </border>
    <border>
      <left style="thin"/>
      <right style="thin"/>
      <top style="thin">
        <color indexed="55"/>
      </top>
      <bottom style="thin">
        <color indexed="55"/>
      </bottom>
    </border>
    <border>
      <left style="thin"/>
      <right>
        <color indexed="63"/>
      </right>
      <top>
        <color indexed="63"/>
      </top>
      <bottom>
        <color indexed="63"/>
      </bottom>
    </border>
    <border>
      <left style="thin"/>
      <right style="thin">
        <color indexed="55"/>
      </right>
      <top style="thin">
        <color indexed="55"/>
      </top>
      <bottom style="thin">
        <color indexed="55"/>
      </bottom>
    </border>
    <border>
      <left style="medium"/>
      <right>
        <color indexed="63"/>
      </right>
      <top style="thin"/>
      <bottom style="thin"/>
    </border>
    <border>
      <left>
        <color indexed="63"/>
      </left>
      <right style="thick"/>
      <top style="thin"/>
      <bottom style="thin"/>
    </border>
    <border>
      <left style="thick"/>
      <right>
        <color indexed="63"/>
      </right>
      <top style="thin"/>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0" fontId="16" fillId="0" borderId="0" applyFont="0" applyFill="0" applyBorder="0" applyAlignment="0" applyProtection="0"/>
    <xf numFmtId="44" fontId="0" fillId="0" borderId="0" applyFont="0" applyFill="0" applyBorder="0" applyAlignment="0" applyProtection="0"/>
    <xf numFmtId="168"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0" borderId="0">
      <alignment/>
      <protection/>
    </xf>
    <xf numFmtId="0" fontId="16" fillId="0" borderId="0">
      <alignment/>
      <protection/>
    </xf>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424">
    <xf numFmtId="0" fontId="0" fillId="0" borderId="0" xfId="0" applyAlignment="1">
      <alignment/>
    </xf>
    <xf numFmtId="0" fontId="0" fillId="0" borderId="10" xfId="0" applyBorder="1" applyAlignment="1">
      <alignment/>
    </xf>
    <xf numFmtId="0" fontId="0" fillId="33" borderId="10" xfId="0" applyFill="1" applyBorder="1" applyAlignment="1">
      <alignment/>
    </xf>
    <xf numFmtId="0" fontId="0" fillId="0" borderId="10" xfId="0" applyFill="1" applyBorder="1" applyAlignment="1">
      <alignment wrapText="1"/>
    </xf>
    <xf numFmtId="0" fontId="0" fillId="0" borderId="10" xfId="0" applyFill="1" applyBorder="1" applyAlignment="1">
      <alignment/>
    </xf>
    <xf numFmtId="0" fontId="2" fillId="0" borderId="10" xfId="0" applyFont="1" applyFill="1" applyBorder="1" applyAlignment="1">
      <alignment/>
    </xf>
    <xf numFmtId="0" fontId="3" fillId="0" borderId="10" xfId="0" applyFont="1" applyFill="1" applyBorder="1" applyAlignment="1">
      <alignment/>
    </xf>
    <xf numFmtId="0" fontId="5" fillId="0" borderId="10" xfId="0" applyFont="1" applyBorder="1" applyAlignment="1">
      <alignment/>
    </xf>
    <xf numFmtId="0" fontId="6" fillId="34" borderId="10" xfId="0" applyFont="1" applyFill="1" applyBorder="1" applyAlignment="1">
      <alignment horizontal="center" wrapText="1"/>
    </xf>
    <xf numFmtId="0" fontId="6" fillId="34" borderId="10" xfId="0" applyFont="1" applyFill="1" applyBorder="1" applyAlignment="1">
      <alignment horizontal="center"/>
    </xf>
    <xf numFmtId="0" fontId="6" fillId="33" borderId="10" xfId="0" applyFont="1" applyFill="1" applyBorder="1" applyAlignment="1">
      <alignment horizontal="center"/>
    </xf>
    <xf numFmtId="0" fontId="5" fillId="0" borderId="10" xfId="0" applyFont="1" applyFill="1" applyBorder="1" applyAlignment="1">
      <alignment/>
    </xf>
    <xf numFmtId="2" fontId="0" fillId="0" borderId="10" xfId="0" applyNumberFormat="1" applyFill="1" applyBorder="1" applyAlignment="1">
      <alignment horizontal="center" textRotation="90"/>
    </xf>
    <xf numFmtId="173" fontId="0" fillId="0" borderId="10" xfId="0" applyNumberFormat="1" applyFill="1" applyBorder="1" applyAlignment="1">
      <alignment horizontal="center" textRotation="90"/>
    </xf>
    <xf numFmtId="172" fontId="0" fillId="0" borderId="10" xfId="0" applyNumberFormat="1" applyFill="1" applyBorder="1" applyAlignment="1">
      <alignment horizontal="center" textRotation="90"/>
    </xf>
    <xf numFmtId="2" fontId="0" fillId="0" borderId="10" xfId="0" applyNumberFormat="1" applyFill="1" applyBorder="1" applyAlignment="1">
      <alignment horizontal="right" textRotation="90"/>
    </xf>
    <xf numFmtId="2" fontId="4" fillId="0" borderId="10" xfId="0" applyNumberFormat="1" applyFont="1" applyFill="1" applyBorder="1" applyAlignment="1">
      <alignment horizontal="center" textRotation="90"/>
    </xf>
    <xf numFmtId="172" fontId="4" fillId="0" borderId="10" xfId="0" applyNumberFormat="1" applyFont="1" applyFill="1" applyBorder="1" applyAlignment="1">
      <alignment horizontal="center" textRotation="90"/>
    </xf>
    <xf numFmtId="0" fontId="7" fillId="0" borderId="10" xfId="0" applyFont="1" applyFill="1" applyBorder="1" applyAlignment="1">
      <alignment/>
    </xf>
    <xf numFmtId="0" fontId="4" fillId="0" borderId="0" xfId="0" applyFont="1" applyAlignment="1">
      <alignment/>
    </xf>
    <xf numFmtId="0" fontId="8" fillId="34" borderId="10" xfId="0" applyFont="1" applyFill="1" applyBorder="1" applyAlignment="1">
      <alignment horizontal="center"/>
    </xf>
    <xf numFmtId="0" fontId="3" fillId="33" borderId="10" xfId="0" applyFont="1" applyFill="1" applyBorder="1" applyAlignment="1">
      <alignment/>
    </xf>
    <xf numFmtId="0" fontId="5" fillId="33" borderId="10" xfId="0" applyFont="1" applyFill="1" applyBorder="1" applyAlignment="1">
      <alignment/>
    </xf>
    <xf numFmtId="0" fontId="5" fillId="33" borderId="10" xfId="0" applyFont="1" applyFill="1" applyBorder="1" applyAlignment="1">
      <alignment horizontal="center"/>
    </xf>
    <xf numFmtId="43" fontId="6" fillId="34" borderId="10" xfId="42" applyFont="1" applyFill="1" applyBorder="1" applyAlignment="1">
      <alignment horizontal="center"/>
    </xf>
    <xf numFmtId="43" fontId="0" fillId="0" borderId="10" xfId="42" applyFont="1" applyFill="1" applyBorder="1" applyAlignment="1">
      <alignment/>
    </xf>
    <xf numFmtId="43" fontId="6" fillId="34" borderId="10" xfId="42" applyFont="1" applyFill="1" applyBorder="1" applyAlignment="1" applyProtection="1">
      <alignment horizontal="center"/>
      <protection/>
    </xf>
    <xf numFmtId="43" fontId="3" fillId="0" borderId="10" xfId="42" applyFont="1" applyFill="1" applyBorder="1" applyAlignment="1">
      <alignment/>
    </xf>
    <xf numFmtId="43" fontId="6" fillId="33" borderId="10" xfId="42" applyFont="1" applyFill="1" applyBorder="1" applyAlignment="1">
      <alignment horizontal="center"/>
    </xf>
    <xf numFmtId="43" fontId="0" fillId="33" borderId="10" xfId="42" applyFont="1" applyFill="1" applyBorder="1" applyAlignment="1">
      <alignment/>
    </xf>
    <xf numFmtId="43" fontId="2" fillId="0" borderId="10" xfId="42" applyFont="1" applyFill="1" applyBorder="1" applyAlignment="1">
      <alignment/>
    </xf>
    <xf numFmtId="43" fontId="5" fillId="0" borderId="10" xfId="42" applyFont="1" applyFill="1" applyBorder="1" applyAlignment="1">
      <alignment/>
    </xf>
    <xf numFmtId="9" fontId="4" fillId="0" borderId="10" xfId="64" applyFont="1" applyFill="1" applyBorder="1" applyAlignment="1">
      <alignment horizontal="center" textRotation="90"/>
    </xf>
    <xf numFmtId="0" fontId="4" fillId="0" borderId="10" xfId="0" applyFont="1" applyBorder="1" applyAlignment="1">
      <alignment/>
    </xf>
    <xf numFmtId="0" fontId="0" fillId="0" borderId="0" xfId="0" applyAlignment="1">
      <alignment horizontal="centerContinuous"/>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10" fillId="0" borderId="0" xfId="0" applyFont="1" applyAlignment="1">
      <alignment/>
    </xf>
    <xf numFmtId="0" fontId="10" fillId="0" borderId="0" xfId="0" applyFont="1" applyAlignment="1">
      <alignment horizontal="center"/>
    </xf>
    <xf numFmtId="0" fontId="5" fillId="35" borderId="10" xfId="0" applyFont="1" applyFill="1" applyBorder="1" applyAlignment="1">
      <alignment/>
    </xf>
    <xf numFmtId="0" fontId="7" fillId="36" borderId="10" xfId="0" applyFont="1" applyFill="1" applyBorder="1" applyAlignment="1">
      <alignment horizontal="left"/>
    </xf>
    <xf numFmtId="43" fontId="6" fillId="34" borderId="22" xfId="42" applyFont="1" applyFill="1" applyBorder="1" applyAlignment="1">
      <alignment horizontal="center"/>
    </xf>
    <xf numFmtId="0" fontId="6" fillId="34" borderId="22" xfId="0" applyFont="1" applyFill="1" applyBorder="1" applyAlignment="1">
      <alignment horizontal="center"/>
    </xf>
    <xf numFmtId="49" fontId="6" fillId="34" borderId="10" xfId="0" applyNumberFormat="1" applyFont="1" applyFill="1" applyBorder="1" applyAlignment="1">
      <alignment horizontal="center"/>
    </xf>
    <xf numFmtId="0" fontId="0" fillId="0" borderId="0" xfId="0" applyFill="1" applyBorder="1" applyAlignment="1">
      <alignment/>
    </xf>
    <xf numFmtId="0" fontId="4" fillId="0" borderId="0" xfId="0" applyFont="1" applyBorder="1" applyAlignment="1">
      <alignment/>
    </xf>
    <xf numFmtId="0" fontId="0" fillId="37" borderId="10" xfId="0" applyFont="1" applyFill="1" applyBorder="1" applyAlignment="1">
      <alignment/>
    </xf>
    <xf numFmtId="0" fontId="0" fillId="0" borderId="10" xfId="0" applyFont="1" applyFill="1" applyBorder="1" applyAlignment="1">
      <alignment/>
    </xf>
    <xf numFmtId="43" fontId="0" fillId="0" borderId="10" xfId="42" applyFont="1" applyFill="1" applyBorder="1" applyAlignment="1">
      <alignment/>
    </xf>
    <xf numFmtId="0" fontId="0" fillId="0" borderId="10" xfId="0" applyFont="1" applyFill="1" applyBorder="1" applyAlignment="1">
      <alignment wrapText="1"/>
    </xf>
    <xf numFmtId="0" fontId="0" fillId="0" borderId="10" xfId="0" applyFont="1" applyBorder="1" applyAlignment="1">
      <alignment wrapText="1"/>
    </xf>
    <xf numFmtId="3" fontId="0" fillId="0" borderId="0" xfId="0" applyNumberFormat="1" applyFont="1" applyFill="1" applyAlignment="1">
      <alignment/>
    </xf>
    <xf numFmtId="3" fontId="0" fillId="0" borderId="10" xfId="0" applyNumberFormat="1" applyFont="1" applyBorder="1" applyAlignment="1">
      <alignment/>
    </xf>
    <xf numFmtId="172" fontId="0" fillId="0" borderId="10" xfId="44" applyNumberFormat="1" applyFont="1" applyFill="1" applyBorder="1" applyAlignment="1">
      <alignment/>
    </xf>
    <xf numFmtId="43" fontId="0" fillId="0" borderId="10" xfId="44" applyFont="1" applyFill="1" applyBorder="1" applyAlignment="1">
      <alignment/>
    </xf>
    <xf numFmtId="2" fontId="0" fillId="0" borderId="10" xfId="44" applyNumberFormat="1" applyFont="1" applyFill="1" applyBorder="1" applyAlignment="1">
      <alignment/>
    </xf>
    <xf numFmtId="43" fontId="0" fillId="38" borderId="10" xfId="44" applyFont="1" applyFill="1" applyBorder="1" applyAlignment="1">
      <alignment/>
    </xf>
    <xf numFmtId="0" fontId="68" fillId="0" borderId="10" xfId="0" applyFont="1" applyBorder="1" applyAlignment="1">
      <alignment wrapText="1"/>
    </xf>
    <xf numFmtId="0" fontId="68" fillId="0" borderId="23" xfId="0" applyFont="1" applyBorder="1" applyAlignment="1">
      <alignment wrapText="1"/>
    </xf>
    <xf numFmtId="0" fontId="68" fillId="0" borderId="0" xfId="0" applyFont="1" applyAlignment="1">
      <alignment wrapText="1"/>
    </xf>
    <xf numFmtId="0" fontId="0" fillId="0" borderId="10" xfId="0" applyFont="1" applyFill="1" applyBorder="1" applyAlignment="1">
      <alignment horizontal="center"/>
    </xf>
    <xf numFmtId="0" fontId="0" fillId="0" borderId="23" xfId="0" applyFill="1" applyBorder="1" applyAlignment="1">
      <alignment horizontal="center"/>
    </xf>
    <xf numFmtId="37" fontId="0" fillId="0" borderId="10" xfId="44" applyNumberFormat="1" applyFont="1" applyFill="1" applyBorder="1" applyAlignment="1">
      <alignment horizontal="center"/>
    </xf>
    <xf numFmtId="43" fontId="0" fillId="33" borderId="10" xfId="42" applyFont="1" applyFill="1" applyBorder="1" applyAlignment="1">
      <alignment/>
    </xf>
    <xf numFmtId="0" fontId="0" fillId="33" borderId="10" xfId="0" applyFont="1" applyFill="1" applyBorder="1" applyAlignment="1">
      <alignment/>
    </xf>
    <xf numFmtId="3" fontId="0" fillId="0" borderId="0" xfId="0" applyNumberFormat="1" applyFont="1" applyAlignment="1">
      <alignment/>
    </xf>
    <xf numFmtId="172" fontId="0" fillId="0" borderId="0" xfId="44" applyNumberFormat="1" applyFont="1" applyFill="1" applyAlignment="1">
      <alignment/>
    </xf>
    <xf numFmtId="3" fontId="0" fillId="38" borderId="10" xfId="44" applyNumberFormat="1" applyFont="1" applyFill="1" applyBorder="1" applyAlignment="1">
      <alignment horizontal="right" wrapText="1"/>
    </xf>
    <xf numFmtId="3" fontId="0" fillId="38" borderId="10" xfId="44" applyNumberFormat="1" applyFont="1" applyFill="1" applyBorder="1" applyAlignment="1" applyProtection="1">
      <alignment horizontal="right" wrapText="1"/>
      <protection locked="0"/>
    </xf>
    <xf numFmtId="0" fontId="69" fillId="38" borderId="23" xfId="0" applyFont="1" applyFill="1" applyBorder="1" applyAlignment="1">
      <alignment horizontal="right" wrapText="1"/>
    </xf>
    <xf numFmtId="38" fontId="0" fillId="0" borderId="24" xfId="45" applyNumberFormat="1" applyFont="1" applyFill="1" applyBorder="1" applyAlignment="1">
      <alignment horizontal="right"/>
    </xf>
    <xf numFmtId="38" fontId="0" fillId="38" borderId="24" xfId="45" applyNumberFormat="1" applyFont="1" applyFill="1" applyBorder="1" applyAlignment="1">
      <alignment horizontal="right"/>
    </xf>
    <xf numFmtId="3" fontId="0" fillId="38" borderId="24" xfId="61" applyNumberFormat="1" applyFont="1" applyFill="1" applyBorder="1">
      <alignment/>
      <protection/>
    </xf>
    <xf numFmtId="38" fontId="0" fillId="0" borderId="25" xfId="45" applyNumberFormat="1" applyFont="1" applyFill="1" applyBorder="1" applyAlignment="1">
      <alignment horizontal="right"/>
    </xf>
    <xf numFmtId="38" fontId="0" fillId="0" borderId="10" xfId="45" applyNumberFormat="1" applyFont="1" applyFill="1" applyBorder="1" applyAlignment="1">
      <alignment horizontal="right"/>
    </xf>
    <xf numFmtId="1" fontId="0" fillId="0" borderId="10" xfId="44" applyNumberFormat="1" applyFont="1" applyFill="1" applyBorder="1" applyAlignment="1">
      <alignment horizontal="center"/>
    </xf>
    <xf numFmtId="0" fontId="5" fillId="39" borderId="10" xfId="0" applyFont="1" applyFill="1" applyBorder="1" applyAlignment="1">
      <alignment horizontal="left"/>
    </xf>
    <xf numFmtId="0" fontId="0" fillId="39" borderId="10" xfId="0" applyFill="1" applyBorder="1" applyAlignment="1">
      <alignment horizontal="center" wrapText="1"/>
    </xf>
    <xf numFmtId="0" fontId="5" fillId="39" borderId="10" xfId="0" applyFont="1" applyFill="1" applyBorder="1" applyAlignment="1">
      <alignment horizontal="center" wrapText="1"/>
    </xf>
    <xf numFmtId="43" fontId="6" fillId="34" borderId="23" xfId="42" applyFont="1" applyFill="1" applyBorder="1" applyAlignment="1">
      <alignment horizontal="center"/>
    </xf>
    <xf numFmtId="172" fontId="0" fillId="0" borderId="23" xfId="44" applyNumberFormat="1" applyFont="1" applyFill="1" applyBorder="1" applyAlignment="1">
      <alignment/>
    </xf>
    <xf numFmtId="43" fontId="0" fillId="0" borderId="23" xfId="42" applyFont="1" applyFill="1" applyBorder="1" applyAlignment="1">
      <alignment/>
    </xf>
    <xf numFmtId="43" fontId="6" fillId="34" borderId="26" xfId="42" applyFont="1" applyFill="1" applyBorder="1" applyAlignment="1" applyProtection="1">
      <alignment horizontal="center"/>
      <protection/>
    </xf>
    <xf numFmtId="172" fontId="0" fillId="0" borderId="26" xfId="44" applyNumberFormat="1" applyFont="1" applyFill="1" applyBorder="1" applyAlignment="1">
      <alignment horizontal="left" indent="1"/>
    </xf>
    <xf numFmtId="172" fontId="0" fillId="0" borderId="26" xfId="42" applyNumberFormat="1" applyFont="1" applyFill="1" applyBorder="1" applyAlignment="1">
      <alignment wrapText="1"/>
    </xf>
    <xf numFmtId="43" fontId="0" fillId="0" borderId="26" xfId="42" applyFont="1" applyFill="1" applyBorder="1" applyAlignment="1">
      <alignment/>
    </xf>
    <xf numFmtId="0" fontId="6" fillId="34" borderId="23" xfId="0" applyFont="1" applyFill="1" applyBorder="1" applyAlignment="1">
      <alignment horizontal="center"/>
    </xf>
    <xf numFmtId="0" fontId="0" fillId="0" borderId="23" xfId="0" applyFill="1" applyBorder="1" applyAlignment="1">
      <alignment/>
    </xf>
    <xf numFmtId="0" fontId="0" fillId="0" borderId="10" xfId="0" applyBorder="1" applyAlignment="1">
      <alignment horizontal="center" wrapText="1"/>
    </xf>
    <xf numFmtId="0" fontId="5" fillId="33" borderId="27" xfId="0" applyFont="1" applyFill="1" applyBorder="1" applyAlignment="1">
      <alignment horizontal="center" wrapText="1"/>
    </xf>
    <xf numFmtId="0" fontId="5" fillId="33" borderId="23" xfId="0" applyFont="1" applyFill="1" applyBorder="1" applyAlignment="1">
      <alignment horizontal="center" wrapText="1"/>
    </xf>
    <xf numFmtId="0" fontId="5" fillId="33" borderId="10" xfId="0" applyFont="1" applyFill="1" applyBorder="1" applyAlignment="1">
      <alignment horizontal="center" wrapText="1"/>
    </xf>
    <xf numFmtId="43" fontId="5" fillId="33" borderId="10" xfId="42" applyFont="1" applyFill="1" applyBorder="1" applyAlignment="1">
      <alignment horizontal="center" wrapText="1"/>
    </xf>
    <xf numFmtId="0" fontId="0" fillId="33" borderId="10" xfId="0" applyFill="1" applyBorder="1" applyAlignment="1">
      <alignment horizontal="center" wrapText="1"/>
    </xf>
    <xf numFmtId="43" fontId="6" fillId="34" borderId="28" xfId="42" applyFont="1" applyFill="1" applyBorder="1" applyAlignment="1">
      <alignment horizontal="center"/>
    </xf>
    <xf numFmtId="43" fontId="0" fillId="0" borderId="29" xfId="42" applyFont="1" applyFill="1" applyBorder="1" applyAlignment="1">
      <alignment/>
    </xf>
    <xf numFmtId="0" fontId="6" fillId="33" borderId="30" xfId="0" applyFont="1" applyFill="1" applyBorder="1" applyAlignment="1">
      <alignment horizontal="center"/>
    </xf>
    <xf numFmtId="0" fontId="5" fillId="33" borderId="23" xfId="0" applyFont="1" applyFill="1" applyBorder="1" applyAlignment="1">
      <alignment horizontal="center"/>
    </xf>
    <xf numFmtId="0" fontId="6" fillId="34" borderId="31" xfId="0" applyFont="1" applyFill="1" applyBorder="1" applyAlignment="1">
      <alignment horizontal="center"/>
    </xf>
    <xf numFmtId="49" fontId="0" fillId="0" borderId="23" xfId="0" applyNumberFormat="1" applyFont="1" applyFill="1" applyBorder="1" applyAlignment="1">
      <alignment horizontal="center"/>
    </xf>
    <xf numFmtId="49" fontId="0" fillId="0" borderId="23" xfId="44" applyNumberFormat="1" applyFont="1" applyFill="1" applyBorder="1" applyAlignment="1">
      <alignment horizontal="center"/>
    </xf>
    <xf numFmtId="0" fontId="0" fillId="0" borderId="23" xfId="0" applyFont="1" applyFill="1" applyBorder="1" applyAlignment="1">
      <alignment horizontal="center"/>
    </xf>
    <xf numFmtId="43" fontId="0" fillId="0" borderId="18" xfId="42" applyFont="1" applyFill="1" applyBorder="1" applyAlignment="1">
      <alignment/>
    </xf>
    <xf numFmtId="0" fontId="0" fillId="39" borderId="10" xfId="0" applyFill="1" applyBorder="1" applyAlignment="1">
      <alignment horizontal="left"/>
    </xf>
    <xf numFmtId="0" fontId="0" fillId="39" borderId="10" xfId="0" applyFont="1" applyFill="1" applyBorder="1" applyAlignment="1">
      <alignment horizontal="left"/>
    </xf>
    <xf numFmtId="0" fontId="0" fillId="39" borderId="10" xfId="0" applyFont="1" applyFill="1" applyBorder="1" applyAlignment="1">
      <alignment horizontal="center" wrapText="1"/>
    </xf>
    <xf numFmtId="0" fontId="0" fillId="39" borderId="23" xfId="0" applyFont="1" applyFill="1" applyBorder="1" applyAlignment="1">
      <alignment wrapText="1"/>
    </xf>
    <xf numFmtId="0" fontId="0" fillId="39" borderId="10" xfId="0" applyFont="1" applyFill="1" applyBorder="1" applyAlignment="1">
      <alignment wrapText="1"/>
    </xf>
    <xf numFmtId="0" fontId="0" fillId="39" borderId="10" xfId="0" applyFont="1" applyFill="1" applyBorder="1" applyAlignment="1">
      <alignment horizontal="center" wrapText="1"/>
    </xf>
    <xf numFmtId="43" fontId="0" fillId="39" borderId="10" xfId="42" applyFont="1" applyFill="1" applyBorder="1" applyAlignment="1">
      <alignment horizontal="center" wrapText="1"/>
    </xf>
    <xf numFmtId="43" fontId="5" fillId="39" borderId="10" xfId="42" applyFont="1" applyFill="1" applyBorder="1" applyAlignment="1" applyProtection="1">
      <alignment horizontal="center" wrapText="1"/>
      <protection/>
    </xf>
    <xf numFmtId="43" fontId="0" fillId="39" borderId="26" xfId="42" applyFont="1" applyFill="1" applyBorder="1" applyAlignment="1" applyProtection="1">
      <alignment horizontal="center" wrapText="1"/>
      <protection/>
    </xf>
    <xf numFmtId="43" fontId="0" fillId="39" borderId="23" xfId="42" applyFont="1" applyFill="1" applyBorder="1" applyAlignment="1">
      <alignment horizontal="center" wrapText="1"/>
    </xf>
    <xf numFmtId="43" fontId="5" fillId="39" borderId="10" xfId="42" applyFont="1" applyFill="1" applyBorder="1" applyAlignment="1">
      <alignment horizontal="center" wrapText="1"/>
    </xf>
    <xf numFmtId="0" fontId="0" fillId="39" borderId="23" xfId="0" applyFont="1" applyFill="1" applyBorder="1" applyAlignment="1">
      <alignment horizontal="center" wrapText="1"/>
    </xf>
    <xf numFmtId="0" fontId="6" fillId="33" borderId="27" xfId="0" applyFont="1" applyFill="1" applyBorder="1" applyAlignment="1">
      <alignment horizontal="center"/>
    </xf>
    <xf numFmtId="0" fontId="6" fillId="33" borderId="23" xfId="0" applyFont="1" applyFill="1" applyBorder="1" applyAlignment="1">
      <alignment horizontal="center"/>
    </xf>
    <xf numFmtId="0" fontId="6" fillId="34" borderId="18" xfId="0" applyFont="1" applyFill="1" applyBorder="1" applyAlignment="1">
      <alignment horizontal="center"/>
    </xf>
    <xf numFmtId="0" fontId="0" fillId="0" borderId="18" xfId="0" applyFill="1" applyBorder="1" applyAlignment="1">
      <alignment/>
    </xf>
    <xf numFmtId="0" fontId="0" fillId="0" borderId="18" xfId="0" applyFont="1" applyBorder="1" applyAlignment="1">
      <alignment/>
    </xf>
    <xf numFmtId="0" fontId="5" fillId="40" borderId="27" xfId="0" applyFont="1" applyFill="1" applyBorder="1" applyAlignment="1">
      <alignment horizontal="center" wrapText="1"/>
    </xf>
    <xf numFmtId="43" fontId="0" fillId="39" borderId="23" xfId="42" applyFont="1" applyFill="1" applyBorder="1" applyAlignment="1">
      <alignment horizontal="center" wrapText="1"/>
    </xf>
    <xf numFmtId="38" fontId="0" fillId="0" borderId="23" xfId="45" applyNumberFormat="1" applyFont="1" applyFill="1" applyBorder="1" applyAlignment="1">
      <alignment horizontal="right"/>
    </xf>
    <xf numFmtId="38" fontId="0" fillId="0" borderId="23" xfId="61" applyNumberFormat="1" applyFont="1" applyBorder="1">
      <alignment/>
      <protection/>
    </xf>
    <xf numFmtId="43" fontId="5" fillId="33" borderId="23" xfId="42" applyFont="1" applyFill="1" applyBorder="1" applyAlignment="1">
      <alignment horizontal="center" wrapText="1"/>
    </xf>
    <xf numFmtId="43" fontId="0" fillId="39" borderId="10" xfId="42" applyFont="1" applyFill="1" applyBorder="1" applyAlignment="1">
      <alignment horizontal="center" wrapText="1"/>
    </xf>
    <xf numFmtId="43" fontId="0" fillId="0" borderId="23" xfId="42" applyFont="1" applyFill="1" applyBorder="1" applyAlignment="1">
      <alignment/>
    </xf>
    <xf numFmtId="43" fontId="2" fillId="0" borderId="23" xfId="42" applyFont="1" applyFill="1" applyBorder="1" applyAlignment="1">
      <alignment/>
    </xf>
    <xf numFmtId="43" fontId="0" fillId="0" borderId="23" xfId="44" applyFont="1" applyFill="1" applyBorder="1" applyAlignment="1">
      <alignment/>
    </xf>
    <xf numFmtId="43" fontId="0" fillId="0" borderId="29" xfId="44" applyFont="1" applyFill="1" applyBorder="1" applyAlignment="1">
      <alignment/>
    </xf>
    <xf numFmtId="43" fontId="2" fillId="0" borderId="29" xfId="42" applyFont="1" applyFill="1" applyBorder="1" applyAlignment="1">
      <alignment/>
    </xf>
    <xf numFmtId="0" fontId="6" fillId="34" borderId="30" xfId="0" applyFont="1" applyFill="1" applyBorder="1" applyAlignment="1">
      <alignment horizontal="center"/>
    </xf>
    <xf numFmtId="0" fontId="0" fillId="0" borderId="27" xfId="0" applyFill="1" applyBorder="1" applyAlignment="1">
      <alignment horizontal="center" wrapText="1"/>
    </xf>
    <xf numFmtId="0" fontId="6" fillId="34" borderId="22" xfId="0" applyFont="1" applyFill="1" applyBorder="1" applyAlignment="1">
      <alignment horizontal="center" wrapText="1"/>
    </xf>
    <xf numFmtId="0" fontId="6" fillId="34" borderId="32" xfId="0" applyFont="1" applyFill="1" applyBorder="1" applyAlignment="1">
      <alignment horizontal="center"/>
    </xf>
    <xf numFmtId="43" fontId="0" fillId="39" borderId="23" xfId="42" applyFont="1" applyFill="1" applyBorder="1" applyAlignment="1">
      <alignment horizontal="center" wrapText="1"/>
    </xf>
    <xf numFmtId="43" fontId="6" fillId="34" borderId="10" xfId="44" applyFont="1" applyFill="1" applyBorder="1" applyAlignment="1">
      <alignment horizontal="center"/>
    </xf>
    <xf numFmtId="43" fontId="0" fillId="41" borderId="10" xfId="44" applyFont="1" applyFill="1" applyBorder="1" applyAlignment="1">
      <alignment horizontal="center" wrapText="1"/>
    </xf>
    <xf numFmtId="43" fontId="5" fillId="41" borderId="10" xfId="44" applyFont="1" applyFill="1" applyBorder="1" applyAlignment="1">
      <alignment horizontal="center" wrapText="1"/>
    </xf>
    <xf numFmtId="43" fontId="0" fillId="0" borderId="10" xfId="44" applyFont="1" applyFill="1" applyBorder="1" applyAlignment="1">
      <alignment wrapText="1"/>
    </xf>
    <xf numFmtId="39" fontId="0" fillId="0" borderId="10" xfId="44" applyNumberFormat="1" applyFont="1" applyFill="1" applyBorder="1" applyAlignment="1">
      <alignment/>
    </xf>
    <xf numFmtId="176" fontId="0" fillId="0" borderId="10" xfId="60" applyNumberFormat="1" applyFont="1" applyBorder="1">
      <alignment/>
      <protection/>
    </xf>
    <xf numFmtId="43" fontId="5" fillId="41" borderId="23" xfId="44" applyFont="1" applyFill="1" applyBorder="1" applyAlignment="1">
      <alignment horizontal="center" wrapText="1"/>
    </xf>
    <xf numFmtId="43" fontId="6" fillId="34" borderId="23" xfId="44" applyFont="1" applyFill="1" applyBorder="1" applyAlignment="1">
      <alignment horizontal="center"/>
    </xf>
    <xf numFmtId="43" fontId="6" fillId="34" borderId="29" xfId="44" applyFont="1" applyFill="1" applyBorder="1" applyAlignment="1">
      <alignment horizontal="center"/>
    </xf>
    <xf numFmtId="0" fontId="5" fillId="41" borderId="10" xfId="0" applyFont="1" applyFill="1" applyBorder="1" applyAlignment="1">
      <alignment horizontal="center" wrapText="1"/>
    </xf>
    <xf numFmtId="43" fontId="0" fillId="41" borderId="10" xfId="44" applyFont="1" applyFill="1" applyBorder="1" applyAlignment="1">
      <alignment horizontal="center" wrapText="1"/>
    </xf>
    <xf numFmtId="43" fontId="0" fillId="41" borderId="29" xfId="44" applyFont="1" applyFill="1" applyBorder="1" applyAlignment="1">
      <alignment horizontal="center" wrapText="1"/>
    </xf>
    <xf numFmtId="43" fontId="6" fillId="34" borderId="27" xfId="42" applyFont="1" applyFill="1" applyBorder="1" applyAlignment="1">
      <alignment horizontal="center"/>
    </xf>
    <xf numFmtId="43" fontId="0" fillId="39" borderId="27" xfId="42" applyFont="1" applyFill="1" applyBorder="1" applyAlignment="1">
      <alignment horizontal="center" wrapText="1"/>
    </xf>
    <xf numFmtId="172" fontId="0" fillId="0" borderId="27" xfId="44" applyNumberFormat="1" applyFont="1" applyFill="1" applyBorder="1" applyAlignment="1">
      <alignment/>
    </xf>
    <xf numFmtId="172" fontId="0" fillId="0" borderId="27" xfId="44" applyNumberFormat="1" applyFont="1" applyFill="1" applyBorder="1" applyAlignment="1">
      <alignment horizontal="right"/>
    </xf>
    <xf numFmtId="38" fontId="0" fillId="0" borderId="33" xfId="45" applyNumberFormat="1" applyFont="1" applyFill="1" applyBorder="1" applyAlignment="1">
      <alignment horizontal="right"/>
    </xf>
    <xf numFmtId="43" fontId="0" fillId="0" borderId="27" xfId="42" applyFont="1" applyFill="1" applyBorder="1" applyAlignment="1">
      <alignment/>
    </xf>
    <xf numFmtId="3" fontId="0" fillId="0" borderId="10" xfId="60" applyNumberFormat="1" applyFont="1" applyBorder="1">
      <alignment/>
      <protection/>
    </xf>
    <xf numFmtId="172" fontId="4" fillId="0" borderId="27" xfId="0" applyNumberFormat="1" applyFont="1" applyFill="1" applyBorder="1" applyAlignment="1">
      <alignment horizontal="center" textRotation="90"/>
    </xf>
    <xf numFmtId="0" fontId="4" fillId="0" borderId="27" xfId="0" applyFont="1" applyBorder="1" applyAlignment="1">
      <alignment/>
    </xf>
    <xf numFmtId="4" fontId="6" fillId="34" borderId="10" xfId="42" applyNumberFormat="1" applyFont="1" applyFill="1" applyBorder="1" applyAlignment="1">
      <alignment horizontal="center"/>
    </xf>
    <xf numFmtId="4" fontId="0" fillId="0" borderId="10" xfId="42" applyNumberFormat="1" applyFont="1" applyFill="1" applyBorder="1" applyAlignment="1">
      <alignment/>
    </xf>
    <xf numFmtId="4" fontId="0" fillId="0" borderId="10" xfId="44" applyNumberFormat="1" applyFont="1" applyFill="1" applyBorder="1" applyAlignment="1">
      <alignment/>
    </xf>
    <xf numFmtId="3" fontId="6" fillId="34" borderId="10" xfId="42" applyNumberFormat="1" applyFont="1" applyFill="1" applyBorder="1" applyAlignment="1">
      <alignment horizontal="center"/>
    </xf>
    <xf numFmtId="3" fontId="0" fillId="39" borderId="10" xfId="42" applyNumberFormat="1" applyFont="1" applyFill="1" applyBorder="1" applyAlignment="1">
      <alignment horizontal="center" wrapText="1"/>
    </xf>
    <xf numFmtId="3" fontId="0" fillId="0" borderId="10" xfId="42" applyNumberFormat="1" applyFont="1" applyFill="1" applyBorder="1" applyAlignment="1">
      <alignment/>
    </xf>
    <xf numFmtId="3" fontId="0" fillId="0" borderId="10" xfId="44" applyNumberFormat="1" applyFont="1" applyFill="1" applyBorder="1" applyAlignment="1">
      <alignment/>
    </xf>
    <xf numFmtId="3" fontId="0" fillId="0" borderId="34" xfId="45" applyNumberFormat="1" applyFont="1" applyFill="1" applyBorder="1" applyAlignment="1">
      <alignment horizontal="right"/>
    </xf>
    <xf numFmtId="3" fontId="6" fillId="34" borderId="10" xfId="42" applyNumberFormat="1" applyFont="1" applyFill="1" applyBorder="1" applyAlignment="1" applyProtection="1">
      <alignment horizontal="center"/>
      <protection locked="0"/>
    </xf>
    <xf numFmtId="3" fontId="0" fillId="39" borderId="10" xfId="42" applyNumberFormat="1" applyFont="1" applyFill="1" applyBorder="1" applyAlignment="1" applyProtection="1">
      <alignment horizontal="center" wrapText="1"/>
      <protection locked="0"/>
    </xf>
    <xf numFmtId="4" fontId="2" fillId="0" borderId="23" xfId="42" applyNumberFormat="1" applyFont="1" applyFill="1" applyBorder="1" applyAlignment="1">
      <alignment/>
    </xf>
    <xf numFmtId="4" fontId="0" fillId="39" borderId="10" xfId="42" applyNumberFormat="1" applyFont="1" applyFill="1" applyBorder="1" applyAlignment="1">
      <alignment horizontal="center" wrapText="1"/>
    </xf>
    <xf numFmtId="4" fontId="0" fillId="38" borderId="10" xfId="44" applyNumberFormat="1" applyFont="1" applyFill="1" applyBorder="1" applyAlignment="1">
      <alignment/>
    </xf>
    <xf numFmtId="9" fontId="4" fillId="0" borderId="27" xfId="64" applyFont="1" applyFill="1" applyBorder="1" applyAlignment="1">
      <alignment horizontal="center" textRotation="90"/>
    </xf>
    <xf numFmtId="172" fontId="4" fillId="0" borderId="23" xfId="0" applyNumberFormat="1" applyFont="1" applyFill="1" applyBorder="1" applyAlignment="1">
      <alignment horizontal="center" textRotation="90"/>
    </xf>
    <xf numFmtId="2" fontId="4" fillId="0" borderId="27" xfId="0" applyNumberFormat="1" applyFont="1" applyFill="1" applyBorder="1" applyAlignment="1">
      <alignment horizontal="right" textRotation="90"/>
    </xf>
    <xf numFmtId="0" fontId="0" fillId="0" borderId="18" xfId="0" applyFont="1" applyFill="1" applyBorder="1" applyAlignment="1">
      <alignment wrapText="1"/>
    </xf>
    <xf numFmtId="38" fontId="0" fillId="0" borderId="10" xfId="0" applyNumberFormat="1" applyFont="1" applyFill="1" applyBorder="1" applyAlignment="1">
      <alignment horizontal="center"/>
    </xf>
    <xf numFmtId="2" fontId="0" fillId="0" borderId="10" xfId="0" applyNumberFormat="1" applyFont="1" applyFill="1" applyBorder="1" applyAlignment="1">
      <alignment/>
    </xf>
    <xf numFmtId="3" fontId="0" fillId="0" borderId="10" xfId="44" applyNumberFormat="1" applyFont="1" applyFill="1" applyBorder="1" applyAlignment="1">
      <alignment wrapText="1"/>
    </xf>
    <xf numFmtId="172" fontId="0" fillId="0" borderId="26" xfId="44" applyNumberFormat="1" applyFont="1" applyFill="1" applyBorder="1" applyAlignment="1">
      <alignment wrapText="1"/>
    </xf>
    <xf numFmtId="172" fontId="0" fillId="0" borderId="10" xfId="44" applyNumberFormat="1" applyFont="1" applyFill="1" applyBorder="1" applyAlignment="1">
      <alignment wrapText="1"/>
    </xf>
    <xf numFmtId="1" fontId="0" fillId="0" borderId="10" xfId="44" applyNumberFormat="1" applyFont="1" applyFill="1" applyBorder="1" applyAlignment="1">
      <alignment horizontal="center" wrapText="1"/>
    </xf>
    <xf numFmtId="1" fontId="0" fillId="0" borderId="23" xfId="44" applyNumberFormat="1" applyFont="1" applyFill="1" applyBorder="1" applyAlignment="1">
      <alignment horizontal="center"/>
    </xf>
    <xf numFmtId="3" fontId="68" fillId="38" borderId="10" xfId="44" applyNumberFormat="1" applyFont="1" applyFill="1" applyBorder="1" applyAlignment="1">
      <alignment horizontal="right" wrapText="1"/>
    </xf>
    <xf numFmtId="3" fontId="69" fillId="42" borderId="10" xfId="0" applyNumberFormat="1" applyFont="1" applyFill="1" applyBorder="1" applyAlignment="1">
      <alignment horizontal="right" wrapText="1"/>
    </xf>
    <xf numFmtId="0" fontId="0" fillId="37" borderId="10" xfId="0" applyFont="1" applyFill="1" applyBorder="1" applyAlignment="1">
      <alignment wrapText="1"/>
    </xf>
    <xf numFmtId="2" fontId="0" fillId="38" borderId="10" xfId="44" applyNumberFormat="1" applyFont="1" applyFill="1" applyBorder="1" applyAlignment="1">
      <alignment/>
    </xf>
    <xf numFmtId="172" fontId="0" fillId="0" borderId="10" xfId="44" applyNumberFormat="1" applyFont="1" applyFill="1" applyBorder="1" applyAlignment="1">
      <alignment horizontal="right"/>
    </xf>
    <xf numFmtId="172" fontId="0" fillId="0" borderId="10" xfId="42" applyNumberFormat="1" applyFont="1" applyFill="1" applyBorder="1" applyAlignment="1">
      <alignment/>
    </xf>
    <xf numFmtId="43" fontId="0" fillId="38" borderId="23" xfId="44" applyFont="1" applyFill="1" applyBorder="1" applyAlignment="1">
      <alignment/>
    </xf>
    <xf numFmtId="43" fontId="0" fillId="33" borderId="10" xfId="42" applyFont="1" applyFill="1" applyBorder="1" applyAlignment="1">
      <alignment wrapText="1"/>
    </xf>
    <xf numFmtId="0" fontId="0" fillId="33" borderId="10" xfId="0" applyFont="1" applyFill="1" applyBorder="1" applyAlignment="1">
      <alignment/>
    </xf>
    <xf numFmtId="0" fontId="0" fillId="0" borderId="10" xfId="0" applyFont="1" applyBorder="1" applyAlignment="1">
      <alignment/>
    </xf>
    <xf numFmtId="0" fontId="0" fillId="0" borderId="18" xfId="0" applyFont="1" applyFill="1" applyBorder="1" applyAlignment="1">
      <alignment/>
    </xf>
    <xf numFmtId="1" fontId="0" fillId="0" borderId="10" xfId="0" applyNumberFormat="1" applyFont="1" applyFill="1" applyBorder="1" applyAlignment="1">
      <alignment horizontal="center"/>
    </xf>
    <xf numFmtId="0" fontId="0" fillId="43" borderId="10" xfId="0" applyFont="1" applyFill="1" applyBorder="1" applyAlignment="1">
      <alignment/>
    </xf>
    <xf numFmtId="2" fontId="0" fillId="0" borderId="10" xfId="0" applyNumberFormat="1" applyFont="1" applyBorder="1" applyAlignment="1">
      <alignment/>
    </xf>
    <xf numFmtId="2" fontId="0" fillId="0" borderId="10" xfId="42" applyNumberFormat="1" applyFont="1" applyFill="1" applyBorder="1" applyAlignment="1">
      <alignment/>
    </xf>
    <xf numFmtId="171" fontId="0" fillId="0" borderId="10" xfId="46" applyNumberFormat="1" applyFont="1" applyFill="1" applyBorder="1" applyAlignment="1">
      <alignment/>
    </xf>
    <xf numFmtId="0" fontId="0" fillId="0" borderId="18" xfId="0" applyFont="1" applyBorder="1" applyAlignment="1">
      <alignment wrapText="1"/>
    </xf>
    <xf numFmtId="0" fontId="0" fillId="38" borderId="23" xfId="0" applyFont="1" applyFill="1" applyBorder="1" applyAlignment="1">
      <alignment horizontal="center"/>
    </xf>
    <xf numFmtId="1" fontId="0" fillId="38" borderId="10" xfId="0" applyNumberFormat="1" applyFont="1" applyFill="1" applyBorder="1" applyAlignment="1">
      <alignment horizontal="center"/>
    </xf>
    <xf numFmtId="43" fontId="0" fillId="0" borderId="10" xfId="44" applyFont="1" applyBorder="1" applyAlignment="1">
      <alignment/>
    </xf>
    <xf numFmtId="43" fontId="0" fillId="0" borderId="29" xfId="44" applyFont="1" applyBorder="1" applyAlignment="1">
      <alignment/>
    </xf>
    <xf numFmtId="1" fontId="0" fillId="0" borderId="10" xfId="44" applyNumberFormat="1" applyFont="1" applyBorder="1" applyAlignment="1">
      <alignment horizontal="center"/>
    </xf>
    <xf numFmtId="0" fontId="0" fillId="0" borderId="35" xfId="0" applyFont="1" applyBorder="1" applyAlignment="1">
      <alignment/>
    </xf>
    <xf numFmtId="1" fontId="0" fillId="0" borderId="23" xfId="0" applyNumberFormat="1" applyFont="1" applyFill="1" applyBorder="1" applyAlignment="1">
      <alignment horizontal="center"/>
    </xf>
    <xf numFmtId="172" fontId="0" fillId="0" borderId="10" xfId="44" applyNumberFormat="1" applyFont="1" applyFill="1" applyBorder="1" applyAlignment="1">
      <alignment/>
    </xf>
    <xf numFmtId="1" fontId="0" fillId="38" borderId="23" xfId="0" applyNumberFormat="1" applyFont="1" applyFill="1" applyBorder="1" applyAlignment="1">
      <alignment horizontal="center"/>
    </xf>
    <xf numFmtId="43" fontId="0" fillId="0" borderId="10" xfId="42" applyNumberFormat="1" applyFont="1" applyFill="1" applyBorder="1" applyAlignment="1">
      <alignment horizontal="center"/>
    </xf>
    <xf numFmtId="0" fontId="0" fillId="0" borderId="0" xfId="0" applyFont="1" applyAlignment="1">
      <alignment/>
    </xf>
    <xf numFmtId="3" fontId="0" fillId="0" borderId="0" xfId="0" applyNumberFormat="1" applyFont="1" applyBorder="1" applyAlignment="1">
      <alignment/>
    </xf>
    <xf numFmtId="0" fontId="0" fillId="0" borderId="0" xfId="0" applyFont="1" applyAlignment="1">
      <alignment horizontal="right"/>
    </xf>
    <xf numFmtId="0" fontId="0" fillId="38" borderId="10" xfId="0" applyFont="1" applyFill="1" applyBorder="1" applyAlignment="1">
      <alignment horizontal="center"/>
    </xf>
    <xf numFmtId="172" fontId="0" fillId="0" borderId="26" xfId="44" applyNumberFormat="1" applyFont="1" applyFill="1" applyBorder="1" applyAlignment="1" applyProtection="1">
      <alignment horizontal="left" indent="3"/>
      <protection/>
    </xf>
    <xf numFmtId="3" fontId="0" fillId="0" borderId="10" xfId="42" applyNumberFormat="1" applyFont="1" applyFill="1" applyBorder="1" applyAlignment="1">
      <alignment/>
    </xf>
    <xf numFmtId="172" fontId="0" fillId="0" borderId="27" xfId="42" applyNumberFormat="1" applyFont="1" applyFill="1" applyBorder="1" applyAlignment="1">
      <alignment/>
    </xf>
    <xf numFmtId="3" fontId="0" fillId="0" borderId="0" xfId="44" applyNumberFormat="1" applyFont="1" applyFill="1" applyAlignment="1">
      <alignment/>
    </xf>
    <xf numFmtId="43" fontId="0" fillId="0" borderId="0" xfId="48" applyNumberFormat="1" applyFont="1" applyAlignment="1">
      <alignment/>
    </xf>
    <xf numFmtId="0" fontId="0" fillId="33" borderId="10" xfId="0" applyFont="1" applyFill="1" applyBorder="1" applyAlignment="1">
      <alignment wrapText="1"/>
    </xf>
    <xf numFmtId="172" fontId="0" fillId="0" borderId="26" xfId="42" applyNumberFormat="1" applyFont="1" applyFill="1" applyBorder="1" applyAlignment="1">
      <alignment horizontal="left" indent="1"/>
    </xf>
    <xf numFmtId="172" fontId="0" fillId="0" borderId="23" xfId="42" applyNumberFormat="1" applyFont="1" applyFill="1" applyBorder="1" applyAlignment="1">
      <alignment/>
    </xf>
    <xf numFmtId="172" fontId="0" fillId="0" borderId="27" xfId="42" applyNumberFormat="1" applyFont="1" applyFill="1" applyBorder="1" applyAlignment="1">
      <alignment horizontal="right"/>
    </xf>
    <xf numFmtId="4" fontId="0" fillId="0" borderId="10" xfId="42" applyNumberFormat="1" applyFont="1" applyFill="1" applyBorder="1" applyAlignment="1">
      <alignment/>
    </xf>
    <xf numFmtId="1" fontId="0" fillId="0" borderId="10" xfId="42" applyNumberFormat="1" applyFont="1" applyFill="1" applyBorder="1" applyAlignment="1">
      <alignment horizontal="center"/>
    </xf>
    <xf numFmtId="0" fontId="0" fillId="0" borderId="10" xfId="46" applyNumberFormat="1" applyFont="1" applyFill="1" applyBorder="1" applyAlignment="1">
      <alignment horizontal="center"/>
    </xf>
    <xf numFmtId="43" fontId="0" fillId="0" borderId="10" xfId="44" applyFont="1" applyFill="1" applyBorder="1" applyAlignment="1">
      <alignment/>
    </xf>
    <xf numFmtId="0" fontId="0" fillId="39" borderId="10" xfId="0" applyFont="1" applyFill="1" applyBorder="1" applyAlignment="1">
      <alignment horizontal="center"/>
    </xf>
    <xf numFmtId="43" fontId="0" fillId="38" borderId="10" xfId="42" applyFont="1" applyFill="1" applyBorder="1" applyAlignment="1">
      <alignment/>
    </xf>
    <xf numFmtId="0" fontId="0" fillId="38" borderId="10" xfId="44" applyNumberFormat="1" applyFont="1" applyFill="1" applyBorder="1" applyAlignment="1">
      <alignment horizontal="right" wrapText="1"/>
    </xf>
    <xf numFmtId="172" fontId="0" fillId="0" borderId="23" xfId="44" applyNumberFormat="1" applyFont="1" applyBorder="1" applyAlignment="1">
      <alignment/>
    </xf>
    <xf numFmtId="38" fontId="0" fillId="0" borderId="36" xfId="45" applyNumberFormat="1" applyFont="1" applyFill="1" applyBorder="1" applyAlignment="1">
      <alignment horizontal="right"/>
    </xf>
    <xf numFmtId="43" fontId="6" fillId="34" borderId="37" xfId="42" applyFont="1" applyFill="1" applyBorder="1" applyAlignment="1">
      <alignment horizontal="center"/>
    </xf>
    <xf numFmtId="0" fontId="0" fillId="39" borderId="18" xfId="0" applyFill="1" applyBorder="1" applyAlignment="1">
      <alignment horizontal="left" wrapText="1"/>
    </xf>
    <xf numFmtId="172" fontId="0" fillId="0" borderId="38" xfId="44" applyNumberFormat="1" applyFont="1" applyFill="1" applyBorder="1" applyAlignment="1">
      <alignment horizontal="left" indent="1"/>
    </xf>
    <xf numFmtId="172" fontId="0" fillId="0" borderId="22" xfId="44" applyNumberFormat="1" applyFont="1" applyFill="1" applyBorder="1" applyAlignment="1">
      <alignment/>
    </xf>
    <xf numFmtId="43" fontId="0" fillId="33" borderId="27" xfId="42" applyFont="1" applyFill="1" applyBorder="1" applyAlignment="1">
      <alignment wrapText="1"/>
    </xf>
    <xf numFmtId="0" fontId="0" fillId="0" borderId="22" xfId="0" applyFont="1" applyFill="1" applyBorder="1" applyAlignment="1">
      <alignment wrapText="1"/>
    </xf>
    <xf numFmtId="0" fontId="0" fillId="33" borderId="23" xfId="0" applyFont="1" applyFill="1" applyBorder="1" applyAlignment="1">
      <alignment/>
    </xf>
    <xf numFmtId="0" fontId="20" fillId="40" borderId="10" xfId="0" applyFont="1" applyFill="1" applyBorder="1" applyAlignment="1">
      <alignment/>
    </xf>
    <xf numFmtId="0" fontId="20" fillId="0" borderId="10" xfId="0" applyFont="1" applyFill="1" applyBorder="1" applyAlignment="1">
      <alignment/>
    </xf>
    <xf numFmtId="2" fontId="17" fillId="40" borderId="10" xfId="0" applyNumberFormat="1" applyFont="1" applyFill="1" applyBorder="1" applyAlignment="1">
      <alignment horizontal="center"/>
    </xf>
    <xf numFmtId="2" fontId="17" fillId="0" borderId="10" xfId="0" applyNumberFormat="1" applyFont="1" applyFill="1" applyBorder="1" applyAlignment="1">
      <alignment horizontal="center"/>
    </xf>
    <xf numFmtId="2" fontId="17" fillId="40" borderId="27" xfId="0" applyNumberFormat="1" applyFont="1" applyFill="1" applyBorder="1" applyAlignment="1">
      <alignment horizontal="center"/>
    </xf>
    <xf numFmtId="2" fontId="17" fillId="0" borderId="27" xfId="0" applyNumberFormat="1" applyFont="1" applyFill="1" applyBorder="1" applyAlignment="1">
      <alignment horizontal="center"/>
    </xf>
    <xf numFmtId="2" fontId="17" fillId="40" borderId="23" xfId="0" applyNumberFormat="1" applyFont="1" applyFill="1" applyBorder="1" applyAlignment="1">
      <alignment horizontal="center"/>
    </xf>
    <xf numFmtId="2" fontId="17" fillId="0" borderId="23" xfId="0" applyNumberFormat="1" applyFont="1" applyFill="1" applyBorder="1" applyAlignment="1">
      <alignment horizontal="center"/>
    </xf>
    <xf numFmtId="172" fontId="0" fillId="0" borderId="10" xfId="44" applyNumberFormat="1" applyFont="1" applyFill="1" applyBorder="1" applyAlignment="1">
      <alignment/>
    </xf>
    <xf numFmtId="172" fontId="0" fillId="0" borderId="23" xfId="44" applyNumberFormat="1" applyFont="1" applyFill="1" applyBorder="1" applyAlignment="1">
      <alignment/>
    </xf>
    <xf numFmtId="172" fontId="0" fillId="0" borderId="27" xfId="44" applyNumberFormat="1" applyFont="1" applyFill="1" applyBorder="1" applyAlignment="1">
      <alignment/>
    </xf>
    <xf numFmtId="43" fontId="0" fillId="0" borderId="10" xfId="44" applyFont="1" applyFill="1" applyBorder="1" applyAlignment="1">
      <alignment/>
    </xf>
    <xf numFmtId="43" fontId="0" fillId="38" borderId="10" xfId="44" applyFont="1" applyFill="1" applyBorder="1" applyAlignment="1">
      <alignment/>
    </xf>
    <xf numFmtId="43" fontId="0" fillId="0" borderId="23" xfId="44" applyFont="1" applyFill="1" applyBorder="1" applyAlignment="1">
      <alignment/>
    </xf>
    <xf numFmtId="0" fontId="0" fillId="38" borderId="10" xfId="0" applyFont="1" applyFill="1" applyBorder="1" applyAlignment="1">
      <alignment wrapText="1"/>
    </xf>
    <xf numFmtId="0" fontId="0" fillId="38" borderId="10" xfId="0" applyFill="1" applyBorder="1" applyAlignment="1">
      <alignment wrapText="1"/>
    </xf>
    <xf numFmtId="1" fontId="0" fillId="38" borderId="10" xfId="44" applyNumberFormat="1" applyFont="1" applyFill="1" applyBorder="1" applyAlignment="1">
      <alignment horizontal="center"/>
    </xf>
    <xf numFmtId="0" fontId="0" fillId="0" borderId="10" xfId="0" applyFill="1" applyBorder="1" applyAlignment="1">
      <alignment horizontal="center"/>
    </xf>
    <xf numFmtId="2" fontId="0" fillId="0" borderId="10" xfId="0" applyNumberFormat="1" applyFill="1" applyBorder="1" applyAlignment="1">
      <alignment/>
    </xf>
    <xf numFmtId="3" fontId="0" fillId="0" borderId="10" xfId="44" applyNumberFormat="1" applyFont="1" applyFill="1" applyBorder="1" applyAlignment="1">
      <alignment/>
    </xf>
    <xf numFmtId="4" fontId="0" fillId="0" borderId="10" xfId="44" applyNumberFormat="1" applyFont="1" applyFill="1" applyBorder="1" applyAlignment="1">
      <alignment/>
    </xf>
    <xf numFmtId="1" fontId="0" fillId="0" borderId="10" xfId="44" applyNumberFormat="1" applyFont="1" applyFill="1" applyBorder="1" applyAlignment="1">
      <alignment horizontal="center"/>
    </xf>
    <xf numFmtId="1" fontId="0" fillId="0" borderId="23" xfId="44" applyNumberFormat="1" applyFont="1" applyFill="1" applyBorder="1" applyAlignment="1">
      <alignment horizontal="center"/>
    </xf>
    <xf numFmtId="1" fontId="0" fillId="0" borderId="10" xfId="0" applyNumberFormat="1" applyFill="1" applyBorder="1" applyAlignment="1">
      <alignment horizontal="center"/>
    </xf>
    <xf numFmtId="172" fontId="0" fillId="0" borderId="26" xfId="44" applyNumberFormat="1" applyFont="1" applyFill="1" applyBorder="1" applyAlignment="1">
      <alignment horizontal="left" indent="1"/>
    </xf>
    <xf numFmtId="0" fontId="0" fillId="0" borderId="10" xfId="0" applyBorder="1" applyAlignment="1">
      <alignment wrapText="1"/>
    </xf>
    <xf numFmtId="43" fontId="0" fillId="0" borderId="10" xfId="44" applyFont="1" applyBorder="1" applyAlignment="1">
      <alignment/>
    </xf>
    <xf numFmtId="10" fontId="17" fillId="40" borderId="10" xfId="64" applyNumberFormat="1" applyFont="1" applyFill="1" applyBorder="1" applyAlignment="1">
      <alignment horizontal="center"/>
    </xf>
    <xf numFmtId="10" fontId="17" fillId="40" borderId="27" xfId="64" applyNumberFormat="1" applyFont="1" applyFill="1" applyBorder="1" applyAlignment="1">
      <alignment horizontal="center"/>
    </xf>
    <xf numFmtId="10" fontId="17" fillId="0" borderId="10" xfId="64" applyNumberFormat="1" applyFont="1" applyFill="1" applyBorder="1" applyAlignment="1">
      <alignment horizontal="center"/>
    </xf>
    <xf numFmtId="10" fontId="17" fillId="0" borderId="27" xfId="64" applyNumberFormat="1" applyFont="1" applyFill="1" applyBorder="1" applyAlignment="1">
      <alignment horizontal="center"/>
    </xf>
    <xf numFmtId="172" fontId="0" fillId="0" borderId="23" xfId="42" applyNumberFormat="1" applyFont="1" applyFill="1" applyBorder="1" applyAlignment="1">
      <alignment/>
    </xf>
    <xf numFmtId="0" fontId="6" fillId="44" borderId="10" xfId="0" applyFont="1" applyFill="1" applyBorder="1" applyAlignment="1">
      <alignment horizontal="center"/>
    </xf>
    <xf numFmtId="0" fontId="5" fillId="39" borderId="29" xfId="0" applyFont="1" applyFill="1" applyBorder="1" applyAlignment="1">
      <alignment horizontal="center" wrapText="1"/>
    </xf>
    <xf numFmtId="43" fontId="6" fillId="44" borderId="29" xfId="42" applyFont="1" applyFill="1" applyBorder="1" applyAlignment="1">
      <alignment horizontal="center"/>
    </xf>
    <xf numFmtId="43" fontId="70" fillId="44" borderId="37" xfId="42" applyFont="1" applyFill="1" applyBorder="1" applyAlignment="1">
      <alignment horizontal="center" wrapText="1"/>
    </xf>
    <xf numFmtId="43" fontId="0" fillId="39" borderId="37" xfId="42" applyFont="1" applyFill="1" applyBorder="1" applyAlignment="1">
      <alignment horizontal="center" wrapText="1"/>
    </xf>
    <xf numFmtId="43" fontId="0" fillId="0" borderId="37" xfId="44" applyFont="1" applyFill="1" applyBorder="1" applyAlignment="1">
      <alignment/>
    </xf>
    <xf numFmtId="2" fontId="0" fillId="0" borderId="37" xfId="0" applyNumberFormat="1" applyFont="1" applyBorder="1" applyAlignment="1">
      <alignment/>
    </xf>
    <xf numFmtId="43" fontId="0" fillId="0" borderId="37" xfId="44" applyFont="1" applyFill="1" applyBorder="1" applyAlignment="1">
      <alignment wrapText="1"/>
    </xf>
    <xf numFmtId="43" fontId="0" fillId="0" borderId="37" xfId="44" applyFont="1" applyFill="1" applyBorder="1" applyAlignment="1">
      <alignment/>
    </xf>
    <xf numFmtId="43" fontId="0" fillId="0" borderId="37" xfId="42" applyFont="1" applyFill="1" applyBorder="1" applyAlignment="1">
      <alignment/>
    </xf>
    <xf numFmtId="175" fontId="16" fillId="0" borderId="37" xfId="45" applyNumberFormat="1" applyFont="1" applyFill="1" applyBorder="1" applyAlignment="1">
      <alignment horizontal="right"/>
    </xf>
    <xf numFmtId="43" fontId="0" fillId="38" borderId="37" xfId="42" applyFont="1" applyFill="1" applyBorder="1" applyAlignment="1">
      <alignment/>
    </xf>
    <xf numFmtId="43" fontId="20" fillId="39" borderId="10" xfId="42" applyFont="1" applyFill="1" applyBorder="1" applyAlignment="1">
      <alignment horizontal="center" wrapText="1"/>
    </xf>
    <xf numFmtId="4" fontId="69" fillId="42" borderId="39" xfId="0" applyNumberFormat="1" applyFont="1" applyFill="1" applyBorder="1" applyAlignment="1">
      <alignment horizontal="right" wrapText="1"/>
    </xf>
    <xf numFmtId="4" fontId="0" fillId="38" borderId="40" xfId="61" applyNumberFormat="1" applyFont="1" applyFill="1" applyBorder="1">
      <alignment/>
      <protection/>
    </xf>
    <xf numFmtId="0" fontId="20" fillId="39" borderId="10" xfId="0" applyFont="1" applyFill="1" applyBorder="1" applyAlignment="1">
      <alignment horizontal="center" wrapText="1"/>
    </xf>
    <xf numFmtId="171" fontId="0" fillId="0" borderId="10" xfId="0" applyNumberFormat="1" applyFont="1" applyBorder="1" applyAlignment="1">
      <alignment/>
    </xf>
    <xf numFmtId="0" fontId="69" fillId="38" borderId="0" xfId="0" applyFont="1" applyFill="1" applyBorder="1" applyAlignment="1">
      <alignment wrapText="1"/>
    </xf>
    <xf numFmtId="4" fontId="69" fillId="0" borderId="41" xfId="0" applyNumberFormat="1" applyFont="1" applyBorder="1" applyAlignment="1">
      <alignment/>
    </xf>
    <xf numFmtId="38" fontId="0" fillId="38" borderId="42" xfId="45" applyNumberFormat="1" applyFont="1" applyFill="1" applyBorder="1" applyAlignment="1">
      <alignment horizontal="right"/>
    </xf>
    <xf numFmtId="8" fontId="0" fillId="0" borderId="41" xfId="0" applyNumberFormat="1" applyFont="1" applyFill="1" applyBorder="1" applyAlignment="1">
      <alignment/>
    </xf>
    <xf numFmtId="4" fontId="71" fillId="0" borderId="41" xfId="0" applyNumberFormat="1" applyFont="1" applyBorder="1" applyAlignment="1">
      <alignment/>
    </xf>
    <xf numFmtId="4" fontId="0" fillId="0" borderId="41" xfId="0" applyNumberFormat="1" applyFont="1" applyBorder="1" applyAlignment="1">
      <alignment/>
    </xf>
    <xf numFmtId="183" fontId="0" fillId="0" borderId="0" xfId="0" applyNumberFormat="1" applyFont="1" applyFill="1" applyBorder="1" applyAlignment="1">
      <alignment/>
    </xf>
    <xf numFmtId="43" fontId="0" fillId="0" borderId="0" xfId="44" applyFont="1" applyBorder="1" applyAlignment="1">
      <alignment/>
    </xf>
    <xf numFmtId="0" fontId="0" fillId="0" borderId="10" xfId="0" applyFont="1" applyBorder="1" applyAlignment="1">
      <alignment horizontal="left"/>
    </xf>
    <xf numFmtId="4" fontId="0" fillId="0" borderId="10" xfId="0" applyNumberFormat="1" applyFont="1" applyBorder="1" applyAlignment="1">
      <alignment/>
    </xf>
    <xf numFmtId="0" fontId="0" fillId="37" borderId="10" xfId="0" applyFont="1" applyFill="1" applyBorder="1" applyAlignment="1">
      <alignment horizontal="left" wrapText="1"/>
    </xf>
    <xf numFmtId="172" fontId="0" fillId="0" borderId="10" xfId="42" applyNumberFormat="1" applyFont="1" applyBorder="1" applyAlignment="1">
      <alignment/>
    </xf>
    <xf numFmtId="43" fontId="20" fillId="39" borderId="23" xfId="42" applyFont="1" applyFill="1" applyBorder="1" applyAlignment="1">
      <alignment horizontal="center" wrapText="1"/>
    </xf>
    <xf numFmtId="0" fontId="20" fillId="45" borderId="10" xfId="0" applyFont="1" applyFill="1" applyBorder="1" applyAlignment="1">
      <alignment/>
    </xf>
    <xf numFmtId="2" fontId="17" fillId="45" borderId="10" xfId="0" applyNumberFormat="1" applyFont="1" applyFill="1" applyBorder="1" applyAlignment="1">
      <alignment horizontal="center"/>
    </xf>
    <xf numFmtId="10" fontId="17" fillId="45" borderId="10" xfId="64" applyNumberFormat="1" applyFont="1" applyFill="1" applyBorder="1" applyAlignment="1">
      <alignment horizontal="center"/>
    </xf>
    <xf numFmtId="10" fontId="17" fillId="45" borderId="27" xfId="64" applyNumberFormat="1" applyFont="1" applyFill="1" applyBorder="1" applyAlignment="1">
      <alignment horizontal="center"/>
    </xf>
    <xf numFmtId="2" fontId="17" fillId="45" borderId="27" xfId="0" applyNumberFormat="1" applyFont="1" applyFill="1" applyBorder="1" applyAlignment="1">
      <alignment horizontal="center"/>
    </xf>
    <xf numFmtId="2" fontId="17" fillId="45" borderId="23" xfId="0" applyNumberFormat="1" applyFont="1" applyFill="1" applyBorder="1" applyAlignment="1">
      <alignment horizontal="center"/>
    </xf>
    <xf numFmtId="0" fontId="20" fillId="38" borderId="10" xfId="0" applyFont="1" applyFill="1" applyBorder="1" applyAlignment="1">
      <alignment/>
    </xf>
    <xf numFmtId="2" fontId="17" fillId="38" borderId="10" xfId="0" applyNumberFormat="1" applyFont="1" applyFill="1" applyBorder="1" applyAlignment="1">
      <alignment horizontal="center"/>
    </xf>
    <xf numFmtId="10" fontId="17" fillId="38" borderId="10" xfId="64" applyNumberFormat="1" applyFont="1" applyFill="1" applyBorder="1" applyAlignment="1">
      <alignment horizontal="center"/>
    </xf>
    <xf numFmtId="10" fontId="17" fillId="38" borderId="27" xfId="64" applyNumberFormat="1" applyFont="1" applyFill="1" applyBorder="1" applyAlignment="1">
      <alignment horizontal="center"/>
    </xf>
    <xf numFmtId="2" fontId="17" fillId="38" borderId="27" xfId="0" applyNumberFormat="1" applyFont="1" applyFill="1" applyBorder="1" applyAlignment="1">
      <alignment horizontal="center"/>
    </xf>
    <xf numFmtId="2" fontId="17" fillId="38" borderId="23" xfId="0" applyNumberFormat="1" applyFont="1" applyFill="1" applyBorder="1" applyAlignment="1">
      <alignment horizontal="center"/>
    </xf>
    <xf numFmtId="3" fontId="14" fillId="0" borderId="0" xfId="0" applyNumberFormat="1" applyFont="1" applyAlignment="1">
      <alignment/>
    </xf>
    <xf numFmtId="0" fontId="0"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wrapText="1"/>
    </xf>
    <xf numFmtId="0" fontId="0" fillId="39" borderId="10" xfId="0" applyFont="1" applyFill="1" applyBorder="1" applyAlignment="1">
      <alignment horizontal="left" wrapText="1"/>
    </xf>
    <xf numFmtId="38" fontId="0" fillId="0" borderId="10" xfId="44" applyNumberFormat="1" applyFont="1" applyFill="1" applyBorder="1" applyAlignment="1">
      <alignment/>
    </xf>
    <xf numFmtId="40" fontId="0" fillId="0" borderId="10" xfId="44" applyNumberFormat="1" applyFont="1" applyFill="1" applyBorder="1" applyAlignment="1">
      <alignment/>
    </xf>
    <xf numFmtId="0" fontId="5" fillId="0" borderId="23" xfId="0" applyFont="1" applyFill="1" applyBorder="1" applyAlignment="1">
      <alignment horizontal="left" wrapText="1"/>
    </xf>
    <xf numFmtId="0" fontId="0" fillId="0" borderId="23" xfId="0" applyFont="1" applyBorder="1" applyAlignment="1">
      <alignment wrapText="1"/>
    </xf>
    <xf numFmtId="172" fontId="0" fillId="0" borderId="10" xfId="44" applyNumberFormat="1" applyFont="1" applyFill="1" applyBorder="1" applyAlignment="1" applyProtection="1">
      <alignment horizontal="left" indent="1"/>
      <protection/>
    </xf>
    <xf numFmtId="0" fontId="0" fillId="0" borderId="0" xfId="0" applyAlignment="1">
      <alignment horizontal="left"/>
    </xf>
    <xf numFmtId="0" fontId="5" fillId="24" borderId="0" xfId="0" applyFont="1" applyFill="1" applyAlignment="1">
      <alignment horizontal="center"/>
    </xf>
    <xf numFmtId="0" fontId="0" fillId="0" borderId="0" xfId="0" applyFont="1" applyBorder="1" applyAlignment="1">
      <alignment vertical="top" wrapText="1"/>
    </xf>
    <xf numFmtId="0" fontId="0" fillId="0" borderId="0" xfId="0" applyAlignment="1">
      <alignment vertical="top"/>
    </xf>
    <xf numFmtId="0" fontId="5" fillId="0" borderId="0" xfId="0" applyFont="1" applyAlignment="1">
      <alignment vertical="top"/>
    </xf>
    <xf numFmtId="3" fontId="0" fillId="3" borderId="10" xfId="0" applyNumberFormat="1" applyFont="1" applyFill="1" applyBorder="1" applyAlignment="1">
      <alignment/>
    </xf>
    <xf numFmtId="3" fontId="0" fillId="3" borderId="10" xfId="44" applyNumberFormat="1" applyFont="1" applyFill="1" applyBorder="1" applyAlignment="1">
      <alignment/>
    </xf>
    <xf numFmtId="3" fontId="0" fillId="3" borderId="29" xfId="44" applyNumberFormat="1" applyFont="1" applyFill="1" applyBorder="1" applyAlignment="1">
      <alignment/>
    </xf>
    <xf numFmtId="3" fontId="0" fillId="3" borderId="10" xfId="0" applyNumberFormat="1" applyFont="1" applyFill="1" applyBorder="1" applyAlignment="1">
      <alignment/>
    </xf>
    <xf numFmtId="3" fontId="46" fillId="3" borderId="10" xfId="0" applyNumberFormat="1" applyFont="1" applyFill="1" applyBorder="1" applyAlignment="1">
      <alignment/>
    </xf>
    <xf numFmtId="3" fontId="47" fillId="3" borderId="10" xfId="44" applyNumberFormat="1" applyFont="1" applyFill="1" applyBorder="1" applyAlignment="1">
      <alignment/>
    </xf>
    <xf numFmtId="40" fontId="0" fillId="0" borderId="10" xfId="0" applyNumberFormat="1" applyFont="1" applyBorder="1" applyAlignment="1">
      <alignment/>
    </xf>
    <xf numFmtId="40" fontId="0" fillId="0" borderId="0" xfId="0" applyNumberFormat="1" applyFont="1" applyBorder="1" applyAlignment="1">
      <alignment/>
    </xf>
    <xf numFmtId="0" fontId="72" fillId="24" borderId="0" xfId="0" applyFont="1" applyFill="1" applyAlignment="1">
      <alignment horizontal="center" vertical="top"/>
    </xf>
    <xf numFmtId="0" fontId="72" fillId="24" borderId="0" xfId="0" applyFont="1" applyFill="1" applyAlignment="1">
      <alignment horizontal="center"/>
    </xf>
    <xf numFmtId="0" fontId="5" fillId="38" borderId="0" xfId="0" applyFont="1" applyFill="1" applyAlignment="1">
      <alignment horizontal="left" vertical="top"/>
    </xf>
    <xf numFmtId="0" fontId="0" fillId="38" borderId="0" xfId="0" applyFont="1" applyFill="1" applyAlignment="1">
      <alignment horizontal="left"/>
    </xf>
    <xf numFmtId="43" fontId="0" fillId="33" borderId="10" xfId="44" applyFont="1" applyFill="1" applyBorder="1" applyAlignment="1">
      <alignment/>
    </xf>
    <xf numFmtId="0" fontId="0" fillId="0" borderId="0" xfId="0" applyFont="1" applyBorder="1" applyAlignment="1">
      <alignment/>
    </xf>
    <xf numFmtId="43" fontId="0" fillId="33" borderId="10" xfId="44" applyFont="1" applyFill="1" applyBorder="1" applyAlignment="1">
      <alignment wrapText="1"/>
    </xf>
    <xf numFmtId="0" fontId="0" fillId="0" borderId="0" xfId="0" applyFont="1" applyAlignment="1">
      <alignment horizontal="left"/>
    </xf>
    <xf numFmtId="2" fontId="24" fillId="0" borderId="10" xfId="0" applyNumberFormat="1" applyFont="1" applyBorder="1" applyAlignment="1">
      <alignment horizontal="center"/>
    </xf>
    <xf numFmtId="2" fontId="24" fillId="0" borderId="10" xfId="0" applyNumberFormat="1" applyFont="1" applyBorder="1" applyAlignment="1">
      <alignment horizontal="right"/>
    </xf>
    <xf numFmtId="174" fontId="24" fillId="0" borderId="10" xfId="0" applyNumberFormat="1" applyFont="1" applyBorder="1" applyAlignment="1">
      <alignment horizontal="center"/>
    </xf>
    <xf numFmtId="0" fontId="10" fillId="0" borderId="0" xfId="0" applyFont="1" applyAlignment="1">
      <alignment wrapText="1"/>
    </xf>
    <xf numFmtId="0" fontId="10" fillId="0" borderId="0" xfId="0" applyFont="1" applyAlignment="1">
      <alignment/>
    </xf>
    <xf numFmtId="0" fontId="11" fillId="33" borderId="0" xfId="0" applyFont="1" applyFill="1" applyAlignment="1">
      <alignment horizontal="center"/>
    </xf>
    <xf numFmtId="0" fontId="9" fillId="33" borderId="0" xfId="0" applyFont="1" applyFill="1" applyAlignment="1">
      <alignment horizontal="center" vertical="center"/>
    </xf>
    <xf numFmtId="43" fontId="70" fillId="44" borderId="17" xfId="42" applyFont="1" applyFill="1" applyBorder="1" applyAlignment="1">
      <alignment horizontal="center" wrapText="1"/>
    </xf>
    <xf numFmtId="43" fontId="70" fillId="44" borderId="23" xfId="42" applyFont="1" applyFill="1" applyBorder="1" applyAlignment="1">
      <alignment horizontal="center" wrapText="1"/>
    </xf>
    <xf numFmtId="43" fontId="70" fillId="44" borderId="43" xfId="42" applyFont="1" applyFill="1" applyBorder="1" applyAlignment="1">
      <alignment horizontal="center" wrapText="1"/>
    </xf>
    <xf numFmtId="2" fontId="24" fillId="0" borderId="30" xfId="0" applyNumberFormat="1" applyFont="1" applyFill="1" applyBorder="1" applyAlignment="1">
      <alignment horizontal="center" textRotation="90" wrapText="1"/>
    </xf>
    <xf numFmtId="2" fontId="24" fillId="0" borderId="39" xfId="0" applyNumberFormat="1" applyFont="1" applyFill="1" applyBorder="1" applyAlignment="1">
      <alignment horizontal="center" textRotation="90" wrapText="1"/>
    </xf>
    <xf numFmtId="2" fontId="24" fillId="0" borderId="22" xfId="0" applyNumberFormat="1" applyFont="1" applyFill="1" applyBorder="1" applyAlignment="1">
      <alignment horizontal="center" textRotation="90" wrapText="1"/>
    </xf>
    <xf numFmtId="0" fontId="5" fillId="40" borderId="27" xfId="0" applyFont="1" applyFill="1" applyBorder="1" applyAlignment="1">
      <alignment horizontal="center" wrapText="1"/>
    </xf>
    <xf numFmtId="0" fontId="5" fillId="40" borderId="17" xfId="0" applyFont="1" applyFill="1" applyBorder="1" applyAlignment="1">
      <alignment horizontal="center" wrapText="1"/>
    </xf>
    <xf numFmtId="0" fontId="0" fillId="0" borderId="18" xfId="0" applyBorder="1" applyAlignment="1">
      <alignment horizontal="center" wrapText="1"/>
    </xf>
    <xf numFmtId="43" fontId="70" fillId="44" borderId="27" xfId="42" applyFont="1" applyFill="1" applyBorder="1" applyAlignment="1">
      <alignment horizontal="center" wrapText="1"/>
    </xf>
    <xf numFmtId="43" fontId="72" fillId="44" borderId="17" xfId="42" applyFont="1" applyFill="1" applyBorder="1" applyAlignment="1">
      <alignment horizontal="center" wrapText="1"/>
    </xf>
    <xf numFmtId="43" fontId="72" fillId="44" borderId="23" xfId="42" applyFont="1" applyFill="1" applyBorder="1" applyAlignment="1">
      <alignment horizontal="center" wrapText="1"/>
    </xf>
    <xf numFmtId="0" fontId="5" fillId="0" borderId="27" xfId="0" applyFont="1" applyFill="1" applyBorder="1" applyAlignment="1">
      <alignment horizontal="left" wrapText="1"/>
    </xf>
    <xf numFmtId="0" fontId="5" fillId="0" borderId="17" xfId="0" applyFont="1" applyFill="1" applyBorder="1" applyAlignment="1">
      <alignment horizontal="left" wrapText="1"/>
    </xf>
    <xf numFmtId="0" fontId="0" fillId="0" borderId="23" xfId="0" applyBorder="1" applyAlignment="1">
      <alignment horizontal="left" wrapText="1"/>
    </xf>
    <xf numFmtId="43" fontId="5" fillId="40" borderId="27" xfId="42" applyFont="1" applyFill="1" applyBorder="1" applyAlignment="1">
      <alignment horizontal="left" wrapText="1"/>
    </xf>
    <xf numFmtId="43" fontId="5" fillId="40" borderId="17" xfId="42" applyFont="1" applyFill="1" applyBorder="1" applyAlignment="1">
      <alignment horizontal="left" wrapText="1"/>
    </xf>
    <xf numFmtId="0" fontId="5" fillId="0" borderId="23" xfId="0" applyFont="1" applyFill="1" applyBorder="1" applyAlignment="1">
      <alignment horizontal="left" wrapText="1"/>
    </xf>
    <xf numFmtId="0" fontId="5" fillId="0" borderId="27" xfId="0" applyFont="1" applyFill="1" applyBorder="1" applyAlignment="1">
      <alignment horizontal="center" wrapText="1"/>
    </xf>
    <xf numFmtId="0" fontId="5" fillId="0" borderId="17" xfId="0" applyFont="1" applyFill="1" applyBorder="1" applyAlignment="1">
      <alignment horizontal="center" wrapText="1"/>
    </xf>
    <xf numFmtId="0" fontId="0" fillId="0" borderId="23" xfId="0" applyBorder="1" applyAlignment="1">
      <alignment horizontal="center" wrapText="1"/>
    </xf>
    <xf numFmtId="0" fontId="5" fillId="0" borderId="0" xfId="0" applyFont="1" applyBorder="1" applyAlignment="1">
      <alignment horizontal="center" wrapText="1"/>
    </xf>
    <xf numFmtId="0" fontId="0" fillId="0" borderId="0" xfId="0" applyAlignment="1">
      <alignment horizontal="center" wrapText="1"/>
    </xf>
    <xf numFmtId="172" fontId="24" fillId="0" borderId="10" xfId="0" applyNumberFormat="1" applyFont="1" applyFill="1" applyBorder="1" applyAlignment="1">
      <alignment horizontal="center" textRotation="90" wrapText="1"/>
    </xf>
    <xf numFmtId="172" fontId="24" fillId="0" borderId="30" xfId="0" applyNumberFormat="1" applyFont="1" applyFill="1" applyBorder="1" applyAlignment="1">
      <alignment horizontal="center" textRotation="90" wrapText="1"/>
    </xf>
    <xf numFmtId="173" fontId="24" fillId="0" borderId="30" xfId="0" applyNumberFormat="1" applyFont="1" applyFill="1" applyBorder="1" applyAlignment="1">
      <alignment horizontal="center" textRotation="90" wrapText="1"/>
    </xf>
    <xf numFmtId="173" fontId="24" fillId="0" borderId="39" xfId="0" applyNumberFormat="1" applyFont="1" applyFill="1" applyBorder="1" applyAlignment="1">
      <alignment horizontal="center" textRotation="90" wrapText="1"/>
    </xf>
    <xf numFmtId="173" fontId="24" fillId="0" borderId="22" xfId="0" applyNumberFormat="1" applyFont="1" applyFill="1" applyBorder="1" applyAlignment="1">
      <alignment horizontal="center" textRotation="90" wrapText="1"/>
    </xf>
    <xf numFmtId="172" fontId="24" fillId="0" borderId="39" xfId="0" applyNumberFormat="1" applyFont="1" applyFill="1" applyBorder="1" applyAlignment="1">
      <alignment horizontal="center" textRotation="90" wrapText="1"/>
    </xf>
    <xf numFmtId="172" fontId="24" fillId="0" borderId="22" xfId="0" applyNumberFormat="1" applyFont="1" applyFill="1" applyBorder="1" applyAlignment="1">
      <alignment horizontal="center" textRotation="90" wrapText="1"/>
    </xf>
    <xf numFmtId="173" fontId="24" fillId="0" borderId="10" xfId="0" applyNumberFormat="1" applyFont="1" applyFill="1" applyBorder="1" applyAlignment="1">
      <alignment horizontal="center" textRotation="90" wrapText="1"/>
    </xf>
    <xf numFmtId="2" fontId="24" fillId="0" borderId="10" xfId="0" applyNumberFormat="1" applyFont="1" applyFill="1" applyBorder="1" applyAlignment="1">
      <alignment horizontal="center" textRotation="90" wrapText="1"/>
    </xf>
    <xf numFmtId="43" fontId="70" fillId="44" borderId="17" xfId="44" applyFont="1" applyFill="1" applyBorder="1" applyAlignment="1">
      <alignment horizontal="center" wrapText="1"/>
    </xf>
    <xf numFmtId="43" fontId="70" fillId="44" borderId="23" xfId="44" applyFont="1" applyFill="1" applyBorder="1" applyAlignment="1">
      <alignment horizontal="center" wrapText="1"/>
    </xf>
    <xf numFmtId="0" fontId="5" fillId="0" borderId="0" xfId="0" applyFont="1" applyFill="1" applyBorder="1" applyAlignment="1">
      <alignment horizontal="center" wrapText="1"/>
    </xf>
    <xf numFmtId="0" fontId="5" fillId="0" borderId="35" xfId="0" applyFont="1" applyFill="1" applyBorder="1" applyAlignment="1">
      <alignment horizontal="center" wrapText="1"/>
    </xf>
    <xf numFmtId="43" fontId="70" fillId="44" borderId="44" xfId="42" applyFont="1" applyFill="1" applyBorder="1" applyAlignment="1">
      <alignment horizontal="center" wrapText="1"/>
    </xf>
    <xf numFmtId="43" fontId="70" fillId="44" borderId="45" xfId="42" applyFont="1" applyFill="1" applyBorder="1" applyAlignment="1">
      <alignment horizontal="center" wrapText="1"/>
    </xf>
    <xf numFmtId="0" fontId="5" fillId="35" borderId="27" xfId="0" applyFont="1" applyFill="1" applyBorder="1" applyAlignment="1">
      <alignment horizontal="center" wrapText="1"/>
    </xf>
    <xf numFmtId="0" fontId="5" fillId="35" borderId="17" xfId="0" applyFont="1" applyFill="1" applyBorder="1" applyAlignment="1">
      <alignment horizontal="center" wrapText="1"/>
    </xf>
    <xf numFmtId="0" fontId="5" fillId="35" borderId="23" xfId="0" applyFont="1" applyFill="1" applyBorder="1" applyAlignment="1">
      <alignment horizontal="center" wrapText="1"/>
    </xf>
    <xf numFmtId="0" fontId="70" fillId="44" borderId="17" xfId="0" applyFont="1" applyFill="1" applyBorder="1" applyAlignment="1">
      <alignment horizontal="center" wrapText="1"/>
    </xf>
    <xf numFmtId="0" fontId="70" fillId="44" borderId="23" xfId="0" applyFont="1" applyFill="1" applyBorder="1" applyAlignment="1">
      <alignment horizontal="center" wrapText="1"/>
    </xf>
    <xf numFmtId="0" fontId="72" fillId="44" borderId="43" xfId="0" applyFont="1" applyFill="1" applyBorder="1" applyAlignment="1">
      <alignment horizontal="center" wrapText="1"/>
    </xf>
    <xf numFmtId="0" fontId="72" fillId="44" borderId="17" xfId="0" applyFont="1" applyFill="1" applyBorder="1" applyAlignment="1">
      <alignment horizontal="center" wrapText="1"/>
    </xf>
    <xf numFmtId="0" fontId="72" fillId="44" borderId="18" xfId="0" applyFont="1" applyFill="1" applyBorder="1" applyAlignment="1">
      <alignment horizontal="center" wrapText="1"/>
    </xf>
    <xf numFmtId="0" fontId="5" fillId="40" borderId="23" xfId="0" applyFont="1" applyFill="1" applyBorder="1" applyAlignment="1">
      <alignment horizontal="center" wrapText="1"/>
    </xf>
    <xf numFmtId="172" fontId="17" fillId="0" borderId="30" xfId="0" applyNumberFormat="1" applyFont="1" applyFill="1" applyBorder="1" applyAlignment="1">
      <alignment horizontal="center" textRotation="90"/>
    </xf>
    <xf numFmtId="172" fontId="17" fillId="0" borderId="39" xfId="0" applyNumberFormat="1" applyFont="1" applyFill="1" applyBorder="1" applyAlignment="1">
      <alignment horizontal="center" textRotation="90"/>
    </xf>
    <xf numFmtId="172" fontId="17" fillId="0" borderId="22" xfId="0" applyNumberFormat="1" applyFont="1" applyFill="1" applyBorder="1" applyAlignment="1">
      <alignment horizontal="center" textRotation="90"/>
    </xf>
    <xf numFmtId="172" fontId="17" fillId="0" borderId="10" xfId="0" applyNumberFormat="1" applyFont="1" applyFill="1" applyBorder="1" applyAlignment="1">
      <alignment horizontal="center" textRotation="90"/>
    </xf>
    <xf numFmtId="0" fontId="7" fillId="36" borderId="27" xfId="0" applyFont="1" applyFill="1" applyBorder="1" applyAlignment="1">
      <alignment horizontal="center"/>
    </xf>
    <xf numFmtId="0" fontId="7" fillId="36" borderId="17" xfId="0" applyFont="1" applyFill="1" applyBorder="1" applyAlignment="1">
      <alignment horizontal="center"/>
    </xf>
    <xf numFmtId="0" fontId="7" fillId="36" borderId="23" xfId="0" applyFont="1" applyFill="1" applyBorder="1" applyAlignment="1">
      <alignment horizontal="center"/>
    </xf>
    <xf numFmtId="9" fontId="4" fillId="0" borderId="27" xfId="64" applyFont="1" applyFill="1" applyBorder="1" applyAlignment="1">
      <alignment horizontal="center" textRotation="90"/>
    </xf>
    <xf numFmtId="172" fontId="17" fillId="0" borderId="27" xfId="0" applyNumberFormat="1" applyFont="1" applyFill="1" applyBorder="1" applyAlignment="1">
      <alignment horizontal="center" textRotation="90"/>
    </xf>
    <xf numFmtId="2" fontId="17" fillId="0" borderId="10" xfId="0" applyNumberFormat="1" applyFont="1" applyFill="1" applyBorder="1" applyAlignment="1">
      <alignment horizontal="center" textRotation="90"/>
    </xf>
    <xf numFmtId="0" fontId="7" fillId="0" borderId="30" xfId="0" applyFont="1" applyFill="1" applyBorder="1" applyAlignment="1">
      <alignment horizontal="center"/>
    </xf>
    <xf numFmtId="0" fontId="7" fillId="0" borderId="22" xfId="0" applyFont="1" applyFill="1" applyBorder="1" applyAlignment="1">
      <alignment horizontal="center"/>
    </xf>
    <xf numFmtId="9" fontId="17" fillId="0" borderId="30" xfId="64" applyFont="1" applyFill="1" applyBorder="1" applyAlignment="1">
      <alignment horizontal="center" textRotation="90" wrapText="1"/>
    </xf>
    <xf numFmtId="9" fontId="17" fillId="0" borderId="39" xfId="64" applyFont="1" applyFill="1" applyBorder="1" applyAlignment="1">
      <alignment horizontal="center" textRotation="90" wrapText="1"/>
    </xf>
    <xf numFmtId="9" fontId="17" fillId="0" borderId="22" xfId="64" applyFont="1" applyFill="1" applyBorder="1" applyAlignment="1">
      <alignment horizontal="center" textRotation="90" wrapText="1"/>
    </xf>
    <xf numFmtId="9" fontId="22" fillId="0" borderId="10" xfId="64" applyFont="1" applyFill="1" applyBorder="1" applyAlignment="1">
      <alignment horizontal="center" textRotation="90"/>
    </xf>
    <xf numFmtId="9" fontId="22" fillId="0" borderId="27" xfId="64" applyFont="1" applyFill="1" applyBorder="1" applyAlignment="1">
      <alignment horizontal="center" textRotation="90"/>
    </xf>
    <xf numFmtId="2" fontId="17" fillId="0" borderId="27" xfId="0" applyNumberFormat="1" applyFont="1" applyFill="1" applyBorder="1" applyAlignment="1">
      <alignment horizontal="center" textRotation="90"/>
    </xf>
    <xf numFmtId="172" fontId="17" fillId="0" borderId="23" xfId="0" applyNumberFormat="1" applyFont="1" applyFill="1" applyBorder="1" applyAlignment="1">
      <alignment horizontal="center" textRotation="90"/>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Currency 2" xfId="48"/>
    <cellStyle name="Explanatory Text" xfId="49"/>
    <cellStyle name="Followed Hyperlink"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10" xfId="60"/>
    <cellStyle name="Normal 7"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chartsheet" Target="chartsheets/sheet3.xml" /><Relationship Id="rId8" Type="http://schemas.openxmlformats.org/officeDocument/2006/relationships/chartsheet" Target="chartsheets/sheet4.xml" /><Relationship Id="rId9" Type="http://schemas.openxmlformats.org/officeDocument/2006/relationships/chartsheet" Target="chartsheets/sheet5.xml" /><Relationship Id="rId10" Type="http://schemas.openxmlformats.org/officeDocument/2006/relationships/chartsheet" Target="chartsheets/sheet6.xml" /><Relationship Id="rId11" Type="http://schemas.openxmlformats.org/officeDocument/2006/relationships/chartsheet" Target="chartsheets/sheet7.xml" /><Relationship Id="rId12" Type="http://schemas.openxmlformats.org/officeDocument/2006/relationships/chartsheet" Target="chartsheets/sheet8.xml" /><Relationship Id="rId13" Type="http://schemas.openxmlformats.org/officeDocument/2006/relationships/chartsheet" Target="chartsheets/sheet9.xml" /><Relationship Id="rId14" Type="http://schemas.openxmlformats.org/officeDocument/2006/relationships/chartsheet" Target="chartsheets/sheet10.xml" /><Relationship Id="rId15" Type="http://schemas.openxmlformats.org/officeDocument/2006/relationships/chartsheet" Target="chartsheets/sheet11.xml" /><Relationship Id="rId16" Type="http://schemas.openxmlformats.org/officeDocument/2006/relationships/chartsheet" Target="chartsheets/sheet12.xml" /><Relationship Id="rId17" Type="http://schemas.openxmlformats.org/officeDocument/2006/relationships/chartsheet" Target="chartsheets/sheet13.xml" /><Relationship Id="rId18" Type="http://schemas.openxmlformats.org/officeDocument/2006/relationships/chartsheet" Target="chartsheets/sheet14.xml" /><Relationship Id="rId19" Type="http://schemas.openxmlformats.org/officeDocument/2006/relationships/chartsheet" Target="chartsheets/sheet15.xml" /><Relationship Id="rId20" Type="http://schemas.openxmlformats.org/officeDocument/2006/relationships/chartsheet" Target="chartsheets/sheet16.xml" /><Relationship Id="rId21" Type="http://schemas.openxmlformats.org/officeDocument/2006/relationships/chartsheet" Target="chartsheets/sheet17.xml" /><Relationship Id="rId22" Type="http://schemas.openxmlformats.org/officeDocument/2006/relationships/chartsheet" Target="chartsheets/sheet18.xml" /><Relationship Id="rId23" Type="http://schemas.openxmlformats.org/officeDocument/2006/relationships/chartsheet" Target="chartsheets/sheet19.xml" /><Relationship Id="rId24" Type="http://schemas.openxmlformats.org/officeDocument/2006/relationships/chartsheet" Target="chartsheets/sheet20.xml" /><Relationship Id="rId25" Type="http://schemas.openxmlformats.org/officeDocument/2006/relationships/worksheet" Target="worksheets/sheet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a) Volumes per FTE Student: 5.1(f)/3(f)</a:t>
            </a:r>
          </a:p>
        </c:rich>
      </c:tx>
      <c:layout>
        <c:manualLayout>
          <c:xMode val="factor"/>
          <c:yMode val="factor"/>
          <c:x val="0.00775"/>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2014-2015'!$B$5:$B$31</c:f>
              <c:numCache>
                <c:ptCount val="27"/>
                <c:pt idx="0">
                  <c:v>6.459177309854942</c:v>
                </c:pt>
                <c:pt idx="1">
                  <c:v>11.124185605839076</c:v>
                </c:pt>
                <c:pt idx="2">
                  <c:v>27.94150200269811</c:v>
                </c:pt>
                <c:pt idx="3">
                  <c:v>54.46159609650645</c:v>
                </c:pt>
                <c:pt idx="4">
                  <c:v>22.921343840069294</c:v>
                </c:pt>
                <c:pt idx="5">
                  <c:v>22.57875544053641</c:v>
                </c:pt>
                <c:pt idx="6">
                  <c:v>107.01861417280135</c:v>
                </c:pt>
                <c:pt idx="7">
                  <c:v>9.248689535523459</c:v>
                </c:pt>
                <c:pt idx="8">
                  <c:v>23.084551879577567</c:v>
                </c:pt>
                <c:pt idx="9">
                  <c:v>12.333853132974198</c:v>
                </c:pt>
                <c:pt idx="10">
                  <c:v>0</c:v>
                </c:pt>
                <c:pt idx="11">
                  <c:v>14.218694433187498</c:v>
                </c:pt>
                <c:pt idx="12">
                  <c:v>18.125852822644624</c:v>
                </c:pt>
                <c:pt idx="13">
                  <c:v>46.96561884659518</c:v>
                </c:pt>
                <c:pt idx="14">
                  <c:v>21.824075413506062</c:v>
                </c:pt>
                <c:pt idx="15">
                  <c:v>31.127692307692307</c:v>
                </c:pt>
                <c:pt idx="16">
                  <c:v>28.568008809307226</c:v>
                </c:pt>
                <c:pt idx="17">
                  <c:v>28.860361540476816</c:v>
                </c:pt>
                <c:pt idx="18">
                  <c:v>135.12825009606195</c:v>
                </c:pt>
                <c:pt idx="19">
                  <c:v>0</c:v>
                </c:pt>
                <c:pt idx="20">
                  <c:v>157.5049115913556</c:v>
                </c:pt>
                <c:pt idx="21">
                  <c:v>124.03993746498116</c:v>
                </c:pt>
                <c:pt idx="22">
                  <c:v>0</c:v>
                </c:pt>
                <c:pt idx="23">
                  <c:v>279.7891705894103</c:v>
                </c:pt>
                <c:pt idx="24">
                  <c:v>166.8476557791973</c:v>
                </c:pt>
                <c:pt idx="25">
                  <c:v>9.922515207402846</c:v>
                </c:pt>
                <c:pt idx="26">
                  <c:v>45.14195057494366</c:v>
                </c:pt>
              </c:numCache>
            </c:numRef>
          </c:val>
        </c:ser>
        <c:axId val="66754113"/>
        <c:axId val="63916106"/>
      </c:barChart>
      <c:catAx>
        <c:axId val="6675411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3916106"/>
        <c:crosses val="autoZero"/>
        <c:auto val="1"/>
        <c:lblOffset val="100"/>
        <c:tickLblSkip val="1"/>
        <c:noMultiLvlLbl val="0"/>
      </c:catAx>
      <c:valAx>
        <c:axId val="639161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75411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j) Direct Circulation per FTE Student: 6(d)/3(f)</a:t>
            </a:r>
          </a:p>
        </c:rich>
      </c:tx>
      <c:layout>
        <c:manualLayout>
          <c:xMode val="factor"/>
          <c:yMode val="factor"/>
          <c:x val="0"/>
          <c:y val="0"/>
        </c:manualLayout>
      </c:layout>
      <c:spPr>
        <a:noFill/>
        <a:ln w="3175">
          <a:noFill/>
        </a:ln>
      </c:spPr>
    </c:title>
    <c:plotArea>
      <c:layout>
        <c:manualLayout>
          <c:xMode val="edge"/>
          <c:yMode val="edge"/>
          <c:x val="0.0035"/>
          <c:y val="0.105"/>
          <c:w val="0.985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2014-2015'!$K$5:$K$31</c:f>
              <c:numCache>
                <c:ptCount val="27"/>
                <c:pt idx="0">
                  <c:v>2.4999112715546747</c:v>
                </c:pt>
                <c:pt idx="1">
                  <c:v>3.9564642719286964</c:v>
                </c:pt>
                <c:pt idx="2">
                  <c:v>4.0292030556286464</c:v>
                </c:pt>
                <c:pt idx="3">
                  <c:v>4.933718605772331</c:v>
                </c:pt>
                <c:pt idx="4">
                  <c:v>4.153081085386312</c:v>
                </c:pt>
                <c:pt idx="5">
                  <c:v>21.25644041877426</c:v>
                </c:pt>
                <c:pt idx="6">
                  <c:v>15.33737340871192</c:v>
                </c:pt>
                <c:pt idx="7">
                  <c:v>1.269116917396015</c:v>
                </c:pt>
                <c:pt idx="8">
                  <c:v>4.791260018591506</c:v>
                </c:pt>
                <c:pt idx="9">
                  <c:v>4.9967394386163875</c:v>
                </c:pt>
                <c:pt idx="10">
                  <c:v>0</c:v>
                </c:pt>
                <c:pt idx="11">
                  <c:v>4.680638144781785</c:v>
                </c:pt>
                <c:pt idx="12">
                  <c:v>2.2847713641989023</c:v>
                </c:pt>
                <c:pt idx="13">
                  <c:v>5.8810613250981</c:v>
                </c:pt>
                <c:pt idx="14">
                  <c:v>6.338015311346154</c:v>
                </c:pt>
                <c:pt idx="15">
                  <c:v>7.427692307692308</c:v>
                </c:pt>
                <c:pt idx="16">
                  <c:v>6.648633121080098</c:v>
                </c:pt>
                <c:pt idx="17">
                  <c:v>5.602130818269147</c:v>
                </c:pt>
                <c:pt idx="18">
                  <c:v>23.38403195078762</c:v>
                </c:pt>
                <c:pt idx="19">
                  <c:v>0</c:v>
                </c:pt>
                <c:pt idx="20">
                  <c:v>30.94597249508841</c:v>
                </c:pt>
                <c:pt idx="21">
                  <c:v>30.592215007566608</c:v>
                </c:pt>
                <c:pt idx="22">
                  <c:v>0</c:v>
                </c:pt>
                <c:pt idx="23">
                  <c:v>7.093350619787211</c:v>
                </c:pt>
                <c:pt idx="24">
                  <c:v>13.180185609256357</c:v>
                </c:pt>
                <c:pt idx="25">
                  <c:v>8.502088009644725</c:v>
                </c:pt>
                <c:pt idx="26">
                  <c:v>4.846859868262568</c:v>
                </c:pt>
              </c:numCache>
            </c:numRef>
          </c:val>
        </c:ser>
        <c:axId val="51259883"/>
        <c:axId val="58685764"/>
      </c:barChart>
      <c:catAx>
        <c:axId val="5125988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8685764"/>
        <c:crosses val="autoZero"/>
        <c:auto val="1"/>
        <c:lblOffset val="100"/>
        <c:tickLblSkip val="1"/>
        <c:noMultiLvlLbl val="0"/>
      </c:catAx>
      <c:valAx>
        <c:axId val="586857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25988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k) Direct Circulation per Total Volumes: 6(d)/5.1(f)</a:t>
            </a:r>
          </a:p>
        </c:rich>
      </c:tx>
      <c:layout>
        <c:manualLayout>
          <c:xMode val="factor"/>
          <c:yMode val="factor"/>
          <c:x val="0.0077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2014-2015'!$L$5:$L$31</c:f>
              <c:numCache>
                <c:ptCount val="27"/>
                <c:pt idx="0">
                  <c:v>0.3870324581027513</c:v>
                </c:pt>
                <c:pt idx="1">
                  <c:v>0.3556632738896366</c:v>
                </c:pt>
                <c:pt idx="2">
                  <c:v>0.14420137669190353</c:v>
                </c:pt>
                <c:pt idx="3">
                  <c:v>0.09059078248514305</c:v>
                </c:pt>
                <c:pt idx="4">
                  <c:v>0.18118837684055075</c:v>
                </c:pt>
                <c:pt idx="5">
                  <c:v>0.9414354336205729</c:v>
                </c:pt>
                <c:pt idx="6">
                  <c:v>0.14331500671413008</c:v>
                </c:pt>
                <c:pt idx="7">
                  <c:v>0.137221269296741</c:v>
                </c:pt>
                <c:pt idx="8">
                  <c:v>0.2075526544151908</c:v>
                </c:pt>
                <c:pt idx="9">
                  <c:v>0.40512396124271577</c:v>
                </c:pt>
                <c:pt idx="10">
                  <c:v>0</c:v>
                </c:pt>
                <c:pt idx="11">
                  <c:v>0.329189024124242</c:v>
                </c:pt>
                <c:pt idx="12">
                  <c:v>0.12605042016806722</c:v>
                </c:pt>
                <c:pt idx="13">
                  <c:v>0.12522056494789388</c:v>
                </c:pt>
                <c:pt idx="14">
                  <c:v>0.29041392092257</c:v>
                </c:pt>
                <c:pt idx="15">
                  <c:v>0.2386200761132803</c:v>
                </c:pt>
                <c:pt idx="16">
                  <c:v>0.23273001508295627</c:v>
                </c:pt>
                <c:pt idx="17">
                  <c:v>0.1941115952553861</c:v>
                </c:pt>
                <c:pt idx="18">
                  <c:v>0.1730506532435966</c:v>
                </c:pt>
                <c:pt idx="19">
                  <c:v>0</c:v>
                </c:pt>
                <c:pt idx="20">
                  <c:v>0.1964762379942622</c:v>
                </c:pt>
                <c:pt idx="21">
                  <c:v>0.24663197702919973</c:v>
                </c:pt>
                <c:pt idx="22">
                  <c:v>0</c:v>
                </c:pt>
                <c:pt idx="23">
                  <c:v>0.025352484532707952</c:v>
                </c:pt>
                <c:pt idx="24">
                  <c:v>0.07899532988763558</c:v>
                </c:pt>
                <c:pt idx="25">
                  <c:v>0.8568480704672149</c:v>
                </c:pt>
                <c:pt idx="26">
                  <c:v>0.10736930519242671</c:v>
                </c:pt>
              </c:numCache>
            </c:numRef>
          </c:val>
        </c:ser>
        <c:axId val="58409829"/>
        <c:axId val="55926414"/>
      </c:barChart>
      <c:catAx>
        <c:axId val="5840982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5926414"/>
        <c:crosses val="autoZero"/>
        <c:auto val="1"/>
        <c:lblOffset val="100"/>
        <c:tickLblSkip val="1"/>
        <c:noMultiLvlLbl val="0"/>
      </c:catAx>
      <c:valAx>
        <c:axId val="559264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840982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l) Total Library Expenditures per Circulation: 7(n)/6(d)</a:t>
            </a:r>
          </a:p>
        </c:rich>
      </c:tx>
      <c:layout>
        <c:manualLayout>
          <c:xMode val="factor"/>
          <c:yMode val="factor"/>
          <c:x val="0.0045"/>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2014-2015'!$M$5:$M$31</c:f>
              <c:numCache>
                <c:ptCount val="27"/>
                <c:pt idx="0">
                  <c:v>68.47488784326451</c:v>
                </c:pt>
                <c:pt idx="1">
                  <c:v>46.1822980044346</c:v>
                </c:pt>
                <c:pt idx="2">
                  <c:v>81.81596454856434</c:v>
                </c:pt>
                <c:pt idx="3">
                  <c:v>65.91871537934898</c:v>
                </c:pt>
                <c:pt idx="4">
                  <c:v>61.221742778377084</c:v>
                </c:pt>
                <c:pt idx="5">
                  <c:v>17.81657544783925</c:v>
                </c:pt>
                <c:pt idx="6">
                  <c:v>43.34566428003182</c:v>
                </c:pt>
                <c:pt idx="7">
                  <c:v>207.03936170212765</c:v>
                </c:pt>
                <c:pt idx="8">
                  <c:v>105.08436141947975</c:v>
                </c:pt>
                <c:pt idx="9">
                  <c:v>67.99810678923028</c:v>
                </c:pt>
                <c:pt idx="10">
                  <c:v>0</c:v>
                </c:pt>
                <c:pt idx="11">
                  <c:v>57.722236946726746</c:v>
                </c:pt>
                <c:pt idx="12">
                  <c:v>145.84022569444446</c:v>
                </c:pt>
                <c:pt idx="13">
                  <c:v>79.90280621462122</c:v>
                </c:pt>
                <c:pt idx="14">
                  <c:v>54.87601333983337</c:v>
                </c:pt>
                <c:pt idx="15">
                  <c:v>92.17025683512841</c:v>
                </c:pt>
                <c:pt idx="16">
                  <c:v>113.20407575430258</c:v>
                </c:pt>
                <c:pt idx="17">
                  <c:v>60.168978955572875</c:v>
                </c:pt>
                <c:pt idx="18">
                  <c:v>44.815946203198315</c:v>
                </c:pt>
                <c:pt idx="19">
                  <c:v>0</c:v>
                </c:pt>
                <c:pt idx="20">
                  <c:v>13.692235660095864</c:v>
                </c:pt>
                <c:pt idx="21">
                  <c:v>31.135080421659612</c:v>
                </c:pt>
                <c:pt idx="22">
                  <c:v>0</c:v>
                </c:pt>
                <c:pt idx="23">
                  <c:v>171.2482864884969</c:v>
                </c:pt>
                <c:pt idx="24">
                  <c:v>72.81274918614433</c:v>
                </c:pt>
                <c:pt idx="25">
                  <c:v>47.15829768879623</c:v>
                </c:pt>
                <c:pt idx="26">
                  <c:v>72.71337823133253</c:v>
                </c:pt>
              </c:numCache>
            </c:numRef>
          </c:val>
        </c:ser>
        <c:axId val="33575679"/>
        <c:axId val="33745656"/>
      </c:barChart>
      <c:catAx>
        <c:axId val="3357567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3745656"/>
        <c:crosses val="autoZero"/>
        <c:auto val="1"/>
        <c:lblOffset val="100"/>
        <c:tickLblSkip val="1"/>
        <c:noMultiLvlLbl val="0"/>
      </c:catAx>
      <c:valAx>
        <c:axId val="3374565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57567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m) Reference Transactions per FTE Student: 6a(iii)/3(f)</a:t>
            </a:r>
          </a:p>
        </c:rich>
      </c:tx>
      <c:layout>
        <c:manualLayout>
          <c:xMode val="factor"/>
          <c:yMode val="factor"/>
          <c:x val="0"/>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2014-2015'!$N$5:$N$31</c:f>
              <c:numCache>
                <c:ptCount val="27"/>
                <c:pt idx="0">
                  <c:v>1.4481496316501972</c:v>
                </c:pt>
                <c:pt idx="1">
                  <c:v>2.2279016995543497</c:v>
                </c:pt>
                <c:pt idx="2">
                  <c:v>1.4446992193862849</c:v>
                </c:pt>
                <c:pt idx="3">
                  <c:v>4.504125506284219</c:v>
                </c:pt>
                <c:pt idx="4">
                  <c:v>2.4839835330310076</c:v>
                </c:pt>
                <c:pt idx="5">
                  <c:v>3.9325961651570402</c:v>
                </c:pt>
                <c:pt idx="6">
                  <c:v>3.457111481677309</c:v>
                </c:pt>
                <c:pt idx="7">
                  <c:v>1.3015199025210198</c:v>
                </c:pt>
                <c:pt idx="8">
                  <c:v>1.611066485356722</c:v>
                </c:pt>
                <c:pt idx="9">
                  <c:v>5.641196484264247</c:v>
                </c:pt>
                <c:pt idx="10">
                  <c:v>0</c:v>
                </c:pt>
                <c:pt idx="11">
                  <c:v>0.9378644149098938</c:v>
                </c:pt>
                <c:pt idx="12">
                  <c:v>4.0808555199441505</c:v>
                </c:pt>
                <c:pt idx="13">
                  <c:v>2.0448782422688447</c:v>
                </c:pt>
                <c:pt idx="14">
                  <c:v>1.538297325500231</c:v>
                </c:pt>
                <c:pt idx="15">
                  <c:v>2.583076923076923</c:v>
                </c:pt>
                <c:pt idx="16">
                  <c:v>2.8189783118686265</c:v>
                </c:pt>
                <c:pt idx="17">
                  <c:v>0.7532093266963584</c:v>
                </c:pt>
                <c:pt idx="18">
                  <c:v>4.445720294464592</c:v>
                </c:pt>
                <c:pt idx="19">
                  <c:v>0</c:v>
                </c:pt>
                <c:pt idx="20">
                  <c:v>1.744106090373281</c:v>
                </c:pt>
                <c:pt idx="21">
                  <c:v>2.5031206870737517</c:v>
                </c:pt>
                <c:pt idx="22">
                  <c:v>0</c:v>
                </c:pt>
                <c:pt idx="23">
                  <c:v>0.7940964749955717</c:v>
                </c:pt>
                <c:pt idx="24">
                  <c:v>2.4608894781246233</c:v>
                </c:pt>
                <c:pt idx="25">
                  <c:v>4.074713003723732</c:v>
                </c:pt>
                <c:pt idx="26">
                  <c:v>1.2111804340977868</c:v>
                </c:pt>
              </c:numCache>
            </c:numRef>
          </c:val>
        </c:ser>
        <c:axId val="35275449"/>
        <c:axId val="49043586"/>
      </c:barChart>
      <c:catAx>
        <c:axId val="3527544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49043586"/>
        <c:crosses val="autoZero"/>
        <c:auto val="1"/>
        <c:lblOffset val="100"/>
        <c:tickLblSkip val="1"/>
        <c:noMultiLvlLbl val="0"/>
      </c:catAx>
      <c:valAx>
        <c:axId val="490435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527544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n) Number of Students Instructed per FTE Student: 6(b)/3(f)</a:t>
            </a:r>
          </a:p>
        </c:rich>
      </c:tx>
      <c:layout>
        <c:manualLayout>
          <c:xMode val="factor"/>
          <c:yMode val="factor"/>
          <c:x val="-0.001"/>
          <c:y val="-0.00825"/>
        </c:manualLayout>
      </c:layout>
      <c:spPr>
        <a:noFill/>
        <a:ln w="3175">
          <a:noFill/>
        </a:ln>
      </c:spPr>
    </c:title>
    <c:plotArea>
      <c:layout>
        <c:manualLayout>
          <c:xMode val="edge"/>
          <c:yMode val="edge"/>
          <c:x val="0.013"/>
          <c:y val="0.09425"/>
          <c:w val="0.9737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2014-2015'!$O$5:$O$31</c:f>
              <c:numCache>
                <c:ptCount val="27"/>
                <c:pt idx="0">
                  <c:v>0.23824855119124277</c:v>
                </c:pt>
                <c:pt idx="1">
                  <c:v>0.6827459558092476</c:v>
                </c:pt>
                <c:pt idx="2">
                  <c:v>1.0452037573038964</c:v>
                </c:pt>
                <c:pt idx="3">
                  <c:v>0.47872454760683786</c:v>
                </c:pt>
                <c:pt idx="4">
                  <c:v>0.5142194367978018</c:v>
                </c:pt>
                <c:pt idx="5">
                  <c:v>0.924950005881661</c:v>
                </c:pt>
                <c:pt idx="6">
                  <c:v>0.7856455308360787</c:v>
                </c:pt>
                <c:pt idx="7">
                  <c:v>0.40638743844276654</c:v>
                </c:pt>
                <c:pt idx="8">
                  <c:v>0.8720442564680481</c:v>
                </c:pt>
                <c:pt idx="9">
                  <c:v>1.8288914091295718</c:v>
                </c:pt>
                <c:pt idx="10">
                  <c:v>0</c:v>
                </c:pt>
                <c:pt idx="11">
                  <c:v>0.4676916460595634</c:v>
                </c:pt>
                <c:pt idx="12">
                  <c:v>0.21023069844191286</c:v>
                </c:pt>
                <c:pt idx="13">
                  <c:v>0.47456474621410666</c:v>
                </c:pt>
                <c:pt idx="14">
                  <c:v>0.8701990531178153</c:v>
                </c:pt>
                <c:pt idx="15">
                  <c:v>1.2307692307692308</c:v>
                </c:pt>
                <c:pt idx="16">
                  <c:v>0.4605735625029923</c:v>
                </c:pt>
                <c:pt idx="17">
                  <c:v>0.2790149331936076</c:v>
                </c:pt>
                <c:pt idx="18">
                  <c:v>1.3176833708475038</c:v>
                </c:pt>
                <c:pt idx="19">
                  <c:v>0</c:v>
                </c:pt>
                <c:pt idx="20">
                  <c:v>1.768172888015717</c:v>
                </c:pt>
                <c:pt idx="21">
                  <c:v>0.722019272516631</c:v>
                </c:pt>
                <c:pt idx="22">
                  <c:v>0</c:v>
                </c:pt>
                <c:pt idx="23">
                  <c:v>0.9007549004458548</c:v>
                </c:pt>
                <c:pt idx="24">
                  <c:v>0.5310353139689045</c:v>
                </c:pt>
                <c:pt idx="25">
                  <c:v>0.8271054670250332</c:v>
                </c:pt>
                <c:pt idx="26">
                  <c:v>0.7291029681546639</c:v>
                </c:pt>
              </c:numCache>
            </c:numRef>
          </c:val>
        </c:ser>
        <c:axId val="38739091"/>
        <c:axId val="13107500"/>
      </c:barChart>
      <c:catAx>
        <c:axId val="387390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3107500"/>
        <c:crosses val="autoZero"/>
        <c:auto val="1"/>
        <c:lblOffset val="100"/>
        <c:tickLblSkip val="1"/>
        <c:noMultiLvlLbl val="0"/>
      </c:catAx>
      <c:valAx>
        <c:axId val="131075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73909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o) Total Library Area per FTE Student: 9(e)/3(f)</a:t>
            </a:r>
          </a:p>
        </c:rich>
      </c:tx>
      <c:layout>
        <c:manualLayout>
          <c:xMode val="factor"/>
          <c:yMode val="factor"/>
          <c:x val="-0.01875"/>
          <c:y val="0"/>
        </c:manualLayout>
      </c:layout>
      <c:spPr>
        <a:noFill/>
        <a:ln w="3175">
          <a:noFill/>
        </a:ln>
      </c:spPr>
    </c:title>
    <c:plotArea>
      <c:layout>
        <c:manualLayout>
          <c:xMode val="edge"/>
          <c:yMode val="edge"/>
          <c:x val="0.016"/>
          <c:y val="0.09425"/>
          <c:w val="0.97625"/>
          <c:h val="0.875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2014-2015'!$P$5:$P$31</c:f>
              <c:numCache>
                <c:ptCount val="27"/>
                <c:pt idx="0">
                  <c:v>0.11214768469459671</c:v>
                </c:pt>
                <c:pt idx="1">
                  <c:v>0.3964067233574679</c:v>
                </c:pt>
                <c:pt idx="2">
                  <c:v>0.4988368062081553</c:v>
                </c:pt>
                <c:pt idx="3">
                  <c:v>0.7062645667066882</c:v>
                </c:pt>
                <c:pt idx="4">
                  <c:v>0.6011986838371821</c:v>
                </c:pt>
                <c:pt idx="5">
                  <c:v>0.5825197035642865</c:v>
                </c:pt>
                <c:pt idx="6">
                  <c:v>0.672442076436057</c:v>
                </c:pt>
                <c:pt idx="7">
                  <c:v>0.2207453361640941</c:v>
                </c:pt>
                <c:pt idx="8">
                  <c:v>0.8882279452833428</c:v>
                </c:pt>
                <c:pt idx="9">
                  <c:v>0.6791891125602495</c:v>
                </c:pt>
                <c:pt idx="10">
                  <c:v>0</c:v>
                </c:pt>
                <c:pt idx="11">
                  <c:v>0.500773283269789</c:v>
                </c:pt>
                <c:pt idx="12">
                  <c:v>0.6704613968838258</c:v>
                </c:pt>
                <c:pt idx="13">
                  <c:v>1.009335467694182</c:v>
                </c:pt>
                <c:pt idx="14">
                  <c:v>0.5379054831247955</c:v>
                </c:pt>
                <c:pt idx="15">
                  <c:v>1.3153846153846154</c:v>
                </c:pt>
                <c:pt idx="16">
                  <c:v>0.9096567242782593</c:v>
                </c:pt>
                <c:pt idx="17">
                  <c:v>0.6309492620731815</c:v>
                </c:pt>
                <c:pt idx="18">
                  <c:v>0.8697973159976963</c:v>
                </c:pt>
                <c:pt idx="19">
                  <c:v>0</c:v>
                </c:pt>
                <c:pt idx="20">
                  <c:v>1.6426817288801572</c:v>
                </c:pt>
                <c:pt idx="21">
                  <c:v>0.7718311933758746</c:v>
                </c:pt>
                <c:pt idx="22">
                  <c:v>0</c:v>
                </c:pt>
                <c:pt idx="23">
                  <c:v>1.6012708558679094</c:v>
                </c:pt>
                <c:pt idx="24">
                  <c:v>1.8492937206219116</c:v>
                </c:pt>
                <c:pt idx="25">
                  <c:v>0.392689445046306</c:v>
                </c:pt>
                <c:pt idx="26">
                  <c:v>1.0478699217586278</c:v>
                </c:pt>
              </c:numCache>
            </c:numRef>
          </c:val>
        </c:ser>
        <c:axId val="50858637"/>
        <c:axId val="55074550"/>
      </c:barChart>
      <c:catAx>
        <c:axId val="5085863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5074550"/>
        <c:crosses val="autoZero"/>
        <c:auto val="1"/>
        <c:lblOffset val="100"/>
        <c:tickLblSkip val="1"/>
        <c:noMultiLvlLbl val="0"/>
      </c:catAx>
      <c:valAx>
        <c:axId val="550745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085863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p) Number of Seats per FTE Student: 9(f)/3(f)</a:t>
            </a:r>
          </a:p>
        </c:rich>
      </c:tx>
      <c:layout>
        <c:manualLayout>
          <c:xMode val="factor"/>
          <c:yMode val="factor"/>
          <c:x val="-0.021"/>
          <c:y val="0"/>
        </c:manualLayout>
      </c:layout>
      <c:spPr>
        <a:noFill/>
        <a:ln w="3175">
          <a:noFill/>
        </a:ln>
      </c:spPr>
    </c:title>
    <c:plotArea>
      <c:layout>
        <c:manualLayout>
          <c:xMode val="edge"/>
          <c:yMode val="edge"/>
          <c:x val="0.00975"/>
          <c:y val="0.105"/>
          <c:w val="0.976"/>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2014-2015'!$Q$5:$Q$31</c:f>
              <c:numCache>
                <c:ptCount val="27"/>
                <c:pt idx="0">
                  <c:v>0.052172325851412814</c:v>
                </c:pt>
                <c:pt idx="1">
                  <c:v>0.06889452937667412</c:v>
                </c:pt>
                <c:pt idx="2">
                  <c:v>0.10399829593153655</c:v>
                </c:pt>
                <c:pt idx="3">
                  <c:v>0.07891738854070386</c:v>
                </c:pt>
                <c:pt idx="4">
                  <c:v>0.07267767451353249</c:v>
                </c:pt>
                <c:pt idx="5">
                  <c:v>0.10104693565462887</c:v>
                </c:pt>
                <c:pt idx="6">
                  <c:v>0.06846436463713887</c:v>
                </c:pt>
                <c:pt idx="7">
                  <c:v>0.027002487604170535</c:v>
                </c:pt>
                <c:pt idx="8">
                  <c:v>0.13292334655001253</c:v>
                </c:pt>
                <c:pt idx="9">
                  <c:v>0.1274454210377091</c:v>
                </c:pt>
                <c:pt idx="10">
                  <c:v>0</c:v>
                </c:pt>
                <c:pt idx="11">
                  <c:v>0.11371812791015026</c:v>
                </c:pt>
                <c:pt idx="12">
                  <c:v>0.10789198108717038</c:v>
                </c:pt>
                <c:pt idx="13">
                  <c:v>0.11262058902692978</c:v>
                </c:pt>
                <c:pt idx="14">
                  <c:v>0.08539073987986309</c:v>
                </c:pt>
                <c:pt idx="15">
                  <c:v>0.20923076923076922</c:v>
                </c:pt>
                <c:pt idx="16">
                  <c:v>0.0766026715181692</c:v>
                </c:pt>
                <c:pt idx="17">
                  <c:v>0.0633132477512881</c:v>
                </c:pt>
                <c:pt idx="18">
                  <c:v>0.08974739065283613</c:v>
                </c:pt>
                <c:pt idx="19">
                  <c:v>0</c:v>
                </c:pt>
                <c:pt idx="20">
                  <c:v>0.19548133595284872</c:v>
                </c:pt>
                <c:pt idx="21">
                  <c:v>0.10753994600731766</c:v>
                </c:pt>
                <c:pt idx="22">
                  <c:v>0</c:v>
                </c:pt>
                <c:pt idx="23">
                  <c:v>0.2306535560974323</c:v>
                </c:pt>
                <c:pt idx="24">
                  <c:v>0.14017114619742074</c:v>
                </c:pt>
                <c:pt idx="25">
                  <c:v>0.0628007291607775</c:v>
                </c:pt>
                <c:pt idx="26">
                  <c:v>0.13028350203193798</c:v>
                </c:pt>
              </c:numCache>
            </c:numRef>
          </c:val>
        </c:ser>
        <c:axId val="25908903"/>
        <c:axId val="31853536"/>
      </c:barChart>
      <c:catAx>
        <c:axId val="2590890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1853536"/>
        <c:crosses val="autoZero"/>
        <c:auto val="1"/>
        <c:lblOffset val="100"/>
        <c:tickLblSkip val="1"/>
        <c:noMultiLvlLbl val="0"/>
      </c:catAx>
      <c:valAx>
        <c:axId val="3185353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5908903"/>
        <c:crossesAt val="1"/>
        <c:crossBetween val="between"/>
        <c:dispUnits/>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q) Hours Open per FTE Personnel: 9(g)/4(f)</a:t>
            </a:r>
          </a:p>
        </c:rich>
      </c:tx>
      <c:layout>
        <c:manualLayout>
          <c:xMode val="factor"/>
          <c:yMode val="factor"/>
          <c:x val="-0.04775"/>
          <c:y val="0"/>
        </c:manualLayout>
      </c:layout>
      <c:spPr>
        <a:noFill/>
        <a:ln w="3175">
          <a:noFill/>
        </a:ln>
      </c:spPr>
    </c:title>
    <c:plotArea>
      <c:layout>
        <c:manualLayout>
          <c:xMode val="edge"/>
          <c:yMode val="edge"/>
          <c:x val="0.002"/>
          <c:y val="0.105"/>
          <c:w val="0.98475"/>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2014-2015'!$R$5:$R$31</c:f>
              <c:numCache>
                <c:ptCount val="27"/>
                <c:pt idx="0">
                  <c:v>8.4797189396359</c:v>
                </c:pt>
                <c:pt idx="1">
                  <c:v>5.932584269662922</c:v>
                </c:pt>
                <c:pt idx="2">
                  <c:v>3.8695997879671347</c:v>
                </c:pt>
                <c:pt idx="3">
                  <c:v>5.901639344262295</c:v>
                </c:pt>
                <c:pt idx="4">
                  <c:v>9.50354609929078</c:v>
                </c:pt>
                <c:pt idx="5">
                  <c:v>3.9673913043478266</c:v>
                </c:pt>
                <c:pt idx="6">
                  <c:v>1.8883193957377933</c:v>
                </c:pt>
                <c:pt idx="7">
                  <c:v>8.533333333333333</c:v>
                </c:pt>
                <c:pt idx="8">
                  <c:v>5.613249776186213</c:v>
                </c:pt>
                <c:pt idx="9">
                  <c:v>2.895238095238095</c:v>
                </c:pt>
                <c:pt idx="10">
                  <c:v>0</c:v>
                </c:pt>
                <c:pt idx="11">
                  <c:v>15.761904761904763</c:v>
                </c:pt>
                <c:pt idx="12">
                  <c:v>22.797927461139896</c:v>
                </c:pt>
                <c:pt idx="13">
                  <c:v>25.93220338983051</c:v>
                </c:pt>
                <c:pt idx="14">
                  <c:v>10.910714285714286</c:v>
                </c:pt>
                <c:pt idx="15">
                  <c:v>12.714285714285714</c:v>
                </c:pt>
                <c:pt idx="16">
                  <c:v>5.39021164021164</c:v>
                </c:pt>
                <c:pt idx="17">
                  <c:v>11.890243902439025</c:v>
                </c:pt>
                <c:pt idx="18">
                  <c:v>1.565483008781978</c:v>
                </c:pt>
                <c:pt idx="19">
                  <c:v>0</c:v>
                </c:pt>
                <c:pt idx="20">
                  <c:v>6.64</c:v>
                </c:pt>
                <c:pt idx="21">
                  <c:v>0.656957928802589</c:v>
                </c:pt>
                <c:pt idx="22">
                  <c:v>0</c:v>
                </c:pt>
                <c:pt idx="23">
                  <c:v>4.162895927601809</c:v>
                </c:pt>
                <c:pt idx="24">
                  <c:v>0.7222706155632985</c:v>
                </c:pt>
                <c:pt idx="25">
                  <c:v>4.060648309515511</c:v>
                </c:pt>
                <c:pt idx="26">
                  <c:v>10.03409644422796</c:v>
                </c:pt>
              </c:numCache>
            </c:numRef>
          </c:val>
        </c:ser>
        <c:axId val="18246369"/>
        <c:axId val="29999594"/>
      </c:barChart>
      <c:catAx>
        <c:axId val="1824636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9999594"/>
        <c:crosses val="autoZero"/>
        <c:auto val="1"/>
        <c:lblOffset val="100"/>
        <c:tickLblSkip val="1"/>
        <c:noMultiLvlLbl val="0"/>
      </c:catAx>
      <c:valAx>
        <c:axId val="299995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24636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r) Reference Hours per Total Open Hours: 9(h)/9(g)</a:t>
            </a:r>
          </a:p>
        </c:rich>
      </c:tx>
      <c:layout>
        <c:manualLayout>
          <c:xMode val="factor"/>
          <c:yMode val="factor"/>
          <c:x val="-0.015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2014-2015'!$S$5:$S$31</c:f>
              <c:numCache>
                <c:ptCount val="27"/>
                <c:pt idx="0">
                  <c:v>0.2994350282485876</c:v>
                </c:pt>
                <c:pt idx="1">
                  <c:v>0.6439393939393939</c:v>
                </c:pt>
                <c:pt idx="2">
                  <c:v>0.6164383561643836</c:v>
                </c:pt>
                <c:pt idx="3">
                  <c:v>0.4861111111111111</c:v>
                </c:pt>
                <c:pt idx="4">
                  <c:v>0.6716417910447762</c:v>
                </c:pt>
                <c:pt idx="5">
                  <c:v>0.9041095890410958</c:v>
                </c:pt>
                <c:pt idx="6">
                  <c:v>0.8857142857142857</c:v>
                </c:pt>
                <c:pt idx="7">
                  <c:v>1</c:v>
                </c:pt>
                <c:pt idx="8">
                  <c:v>0.4688995215311005</c:v>
                </c:pt>
                <c:pt idx="9">
                  <c:v>0.881578947368421</c:v>
                </c:pt>
                <c:pt idx="10">
                  <c:v>0</c:v>
                </c:pt>
                <c:pt idx="11">
                  <c:v>0.9093655589123867</c:v>
                </c:pt>
                <c:pt idx="12">
                  <c:v>0.5303030303030303</c:v>
                </c:pt>
                <c:pt idx="13">
                  <c:v>1</c:v>
                </c:pt>
                <c:pt idx="14">
                  <c:v>0.36661211129296234</c:v>
                </c:pt>
                <c:pt idx="15">
                  <c:v>0.7303370786516854</c:v>
                </c:pt>
                <c:pt idx="16">
                  <c:v>0.7607361963190185</c:v>
                </c:pt>
                <c:pt idx="17">
                  <c:v>0.5230769230769231</c:v>
                </c:pt>
                <c:pt idx="18">
                  <c:v>0.7195121951219512</c:v>
                </c:pt>
                <c:pt idx="19">
                  <c:v>0</c:v>
                </c:pt>
                <c:pt idx="20">
                  <c:v>0.8433734939759037</c:v>
                </c:pt>
                <c:pt idx="21">
                  <c:v>0.43349753694581283</c:v>
                </c:pt>
                <c:pt idx="22">
                  <c:v>0</c:v>
                </c:pt>
                <c:pt idx="23">
                  <c:v>0.391304347826087</c:v>
                </c:pt>
                <c:pt idx="24">
                  <c:v>1.7487437185929648</c:v>
                </c:pt>
                <c:pt idx="25">
                  <c:v>0.48068669527896996</c:v>
                </c:pt>
                <c:pt idx="26">
                  <c:v>0.7961165048543689</c:v>
                </c:pt>
              </c:numCache>
            </c:numRef>
          </c:val>
        </c:ser>
        <c:axId val="1560891"/>
        <c:axId val="14048020"/>
      </c:barChart>
      <c:catAx>
        <c:axId val="156089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4048020"/>
        <c:crosses val="autoZero"/>
        <c:auto val="1"/>
        <c:lblOffset val="100"/>
        <c:tickLblSkip val="1"/>
        <c:noMultiLvlLbl val="0"/>
      </c:catAx>
      <c:valAx>
        <c:axId val="1404802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60891"/>
        <c:crossesAt val="1"/>
        <c:crossBetween val="between"/>
        <c:dispUnits/>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s) Electronic Titles per FTE Student : 5.2(d) /3(f)</a:t>
            </a:r>
          </a:p>
        </c:rich>
      </c:tx>
      <c:layout>
        <c:manualLayout>
          <c:xMode val="factor"/>
          <c:yMode val="factor"/>
          <c:x val="-0.02875"/>
          <c:y val="0"/>
        </c:manualLayout>
      </c:layout>
      <c:spPr>
        <a:noFill/>
        <a:ln w="3175">
          <a:noFill/>
        </a:ln>
      </c:spPr>
    </c:title>
    <c:plotArea>
      <c:layout>
        <c:manualLayout>
          <c:xMode val="edge"/>
          <c:yMode val="edge"/>
          <c:x val="0.00975"/>
          <c:y val="0.105"/>
          <c:w val="0.977"/>
          <c:h val="0.873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2014-2015'!$T$5:$T$31</c:f>
              <c:numCache>
                <c:ptCount val="27"/>
                <c:pt idx="0">
                  <c:v>3.9694571340205145</c:v>
                </c:pt>
                <c:pt idx="1">
                  <c:v>14.91303381563403</c:v>
                </c:pt>
                <c:pt idx="2">
                  <c:v>79.65100009606269</c:v>
                </c:pt>
                <c:pt idx="3">
                  <c:v>19.212852786827856</c:v>
                </c:pt>
                <c:pt idx="4">
                  <c:v>230.10199764046456</c:v>
                </c:pt>
                <c:pt idx="5">
                  <c:v>10.903893659569462</c:v>
                </c:pt>
                <c:pt idx="6">
                  <c:v>67.88479006521061</c:v>
                </c:pt>
                <c:pt idx="7">
                  <c:v>57.72726812457598</c:v>
                </c:pt>
                <c:pt idx="8">
                  <c:v>27.31994165977544</c:v>
                </c:pt>
                <c:pt idx="9">
                  <c:v>13.896512616954919</c:v>
                </c:pt>
                <c:pt idx="10">
                  <c:v>0</c:v>
                </c:pt>
                <c:pt idx="11">
                  <c:v>87.055982400569</c:v>
                </c:pt>
                <c:pt idx="12">
                  <c:v>173.806048297528</c:v>
                </c:pt>
                <c:pt idx="13">
                  <c:v>31.363063280021535</c:v>
                </c:pt>
                <c:pt idx="14">
                  <c:v>19.883542760677003</c:v>
                </c:pt>
                <c:pt idx="15">
                  <c:v>244.2676923076923</c:v>
                </c:pt>
                <c:pt idx="16">
                  <c:v>222.74668454062336</c:v>
                </c:pt>
                <c:pt idx="17">
                  <c:v>24.7877914592612</c:v>
                </c:pt>
                <c:pt idx="18">
                  <c:v>143.65946328910752</c:v>
                </c:pt>
                <c:pt idx="19">
                  <c:v>0</c:v>
                </c:pt>
                <c:pt idx="20">
                  <c:v>112.51571709233792</c:v>
                </c:pt>
                <c:pt idx="21">
                  <c:v>56.38466886538853</c:v>
                </c:pt>
                <c:pt idx="22">
                  <c:v>0</c:v>
                </c:pt>
                <c:pt idx="23">
                  <c:v>93.97361051961121</c:v>
                </c:pt>
                <c:pt idx="24">
                  <c:v>50.78462094733036</c:v>
                </c:pt>
                <c:pt idx="25">
                  <c:v>31.800547328982613</c:v>
                </c:pt>
                <c:pt idx="26">
                  <c:v>111.54220601043123</c:v>
                </c:pt>
              </c:numCache>
            </c:numRef>
          </c:val>
        </c:ser>
        <c:axId val="59323317"/>
        <c:axId val="64147806"/>
      </c:barChart>
      <c:catAx>
        <c:axId val="5932331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4147806"/>
        <c:crosses val="autoZero"/>
        <c:auto val="1"/>
        <c:lblOffset val="100"/>
        <c:tickLblSkip val="1"/>
        <c:noMultiLvlLbl val="0"/>
      </c:catAx>
      <c:valAx>
        <c:axId val="641478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32331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b) Physical Subscriptions per FTE Student: 5.1(g)/3(f)</a:t>
            </a:r>
          </a:p>
        </c:rich>
      </c:tx>
      <c:layout>
        <c:manualLayout>
          <c:xMode val="factor"/>
          <c:yMode val="factor"/>
          <c:x val="0.044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2014-2015'!$C$5:$C$31</c:f>
              <c:numCache>
                <c:ptCount val="27"/>
                <c:pt idx="0">
                  <c:v>0.015920418189838314</c:v>
                </c:pt>
                <c:pt idx="1">
                  <c:v>0.024563414548559533</c:v>
                </c:pt>
                <c:pt idx="2">
                  <c:v>0.04072222431054142</c:v>
                </c:pt>
                <c:pt idx="3">
                  <c:v>0.10993161516564974</c:v>
                </c:pt>
                <c:pt idx="4">
                  <c:v>0.014435976444468781</c:v>
                </c:pt>
                <c:pt idx="5">
                  <c:v>0.08916598047288554</c:v>
                </c:pt>
                <c:pt idx="6">
                  <c:v>0.152519624191646</c:v>
                </c:pt>
                <c:pt idx="7">
                  <c:v>0.0394911381210994</c:v>
                </c:pt>
                <c:pt idx="8">
                  <c:v>0.043222290860360425</c:v>
                </c:pt>
                <c:pt idx="9">
                  <c:v>0.025659200453643324</c:v>
                </c:pt>
                <c:pt idx="10">
                  <c:v>0</c:v>
                </c:pt>
                <c:pt idx="11">
                  <c:v>0.07774184744403</c:v>
                </c:pt>
                <c:pt idx="12">
                  <c:v>0.03173293561387364</c:v>
                </c:pt>
                <c:pt idx="13">
                  <c:v>0.11545381139238714</c:v>
                </c:pt>
                <c:pt idx="14">
                  <c:v>0.03300464452593393</c:v>
                </c:pt>
                <c:pt idx="15">
                  <c:v>0.09384615384615384</c:v>
                </c:pt>
                <c:pt idx="16">
                  <c:v>0.04021640254703883</c:v>
                </c:pt>
                <c:pt idx="17">
                  <c:v>0.10566762728146015</c:v>
                </c:pt>
                <c:pt idx="18">
                  <c:v>0.11625959387962205</c:v>
                </c:pt>
                <c:pt idx="19">
                  <c:v>0</c:v>
                </c:pt>
                <c:pt idx="20">
                  <c:v>0.07220039292730845</c:v>
                </c:pt>
                <c:pt idx="21">
                  <c:v>0.05512607443475377</c:v>
                </c:pt>
                <c:pt idx="22">
                  <c:v>0</c:v>
                </c:pt>
                <c:pt idx="23">
                  <c:v>0.02675882758646682</c:v>
                </c:pt>
                <c:pt idx="24">
                  <c:v>0.5627937808846571</c:v>
                </c:pt>
                <c:pt idx="25">
                  <c:v>0.02215597500806019</c:v>
                </c:pt>
                <c:pt idx="26">
                  <c:v>0.011403369980913609</c:v>
                </c:pt>
              </c:numCache>
            </c:numRef>
          </c:val>
        </c:ser>
        <c:axId val="38374043"/>
        <c:axId val="9822068"/>
      </c:barChart>
      <c:catAx>
        <c:axId val="383740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9822068"/>
        <c:crosses val="autoZero"/>
        <c:auto val="1"/>
        <c:lblOffset val="100"/>
        <c:tickLblSkip val="1"/>
        <c:noMultiLvlLbl val="0"/>
      </c:catAx>
      <c:valAx>
        <c:axId val="98220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37404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t) Electronic Expenditures per FTE Student:  7(j)/3(f)</a:t>
            </a:r>
          </a:p>
        </c:rich>
      </c:tx>
      <c:layout>
        <c:manualLayout>
          <c:xMode val="factor"/>
          <c:yMode val="factor"/>
          <c:x val="-0.011"/>
          <c:y val="0"/>
        </c:manualLayout>
      </c:layout>
      <c:spPr>
        <a:noFill/>
        <a:ln w="3175">
          <a:noFill/>
        </a:ln>
      </c:spPr>
    </c:title>
    <c:plotArea>
      <c:layout>
        <c:manualLayout>
          <c:xMode val="edge"/>
          <c:yMode val="edge"/>
          <c:x val="0.002"/>
          <c:y val="0.10525"/>
          <c:w val="0.98475"/>
          <c:h val="0.87325"/>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2014-2015'!$U$5:$U$31</c:f>
              <c:numCache>
                <c:ptCount val="27"/>
                <c:pt idx="0">
                  <c:v>25.39190086751069</c:v>
                </c:pt>
                <c:pt idx="1">
                  <c:v>0</c:v>
                </c:pt>
                <c:pt idx="2">
                  <c:v>53.801219160746285</c:v>
                </c:pt>
                <c:pt idx="3">
                  <c:v>15.052647417374722</c:v>
                </c:pt>
                <c:pt idx="4">
                  <c:v>30.27722052696292</c:v>
                </c:pt>
                <c:pt idx="5">
                  <c:v>35.79637689683567</c:v>
                </c:pt>
                <c:pt idx="6">
                  <c:v>65.27772128902808</c:v>
                </c:pt>
                <c:pt idx="7">
                  <c:v>30.98906736783126</c:v>
                </c:pt>
                <c:pt idx="8">
                  <c:v>65.55874185634805</c:v>
                </c:pt>
                <c:pt idx="9">
                  <c:v>31.57625035440884</c:v>
                </c:pt>
                <c:pt idx="10">
                  <c:v>0</c:v>
                </c:pt>
                <c:pt idx="11">
                  <c:v>28.336903393348933</c:v>
                </c:pt>
                <c:pt idx="12">
                  <c:v>50.414463872052806</c:v>
                </c:pt>
                <c:pt idx="13">
                  <c:v>25.340340836650565</c:v>
                </c:pt>
                <c:pt idx="14">
                  <c:v>47.557101546162265</c:v>
                </c:pt>
                <c:pt idx="15">
                  <c:v>141.53846153846155</c:v>
                </c:pt>
                <c:pt idx="16">
                  <c:v>245.2018001627807</c:v>
                </c:pt>
                <c:pt idx="17">
                  <c:v>29.43891363199721</c:v>
                </c:pt>
                <c:pt idx="18">
                  <c:v>370.6255840969773</c:v>
                </c:pt>
                <c:pt idx="19">
                  <c:v>0</c:v>
                </c:pt>
                <c:pt idx="20">
                  <c:v>96.60756385068763</c:v>
                </c:pt>
                <c:pt idx="21">
                  <c:v>292.23078619263833</c:v>
                </c:pt>
                <c:pt idx="22">
                  <c:v>0</c:v>
                </c:pt>
                <c:pt idx="23">
                  <c:v>627.6776729619007</c:v>
                </c:pt>
                <c:pt idx="24">
                  <c:v>335.23002289984333</c:v>
                </c:pt>
                <c:pt idx="25">
                  <c:v>23.116780324271794</c:v>
                </c:pt>
                <c:pt idx="26">
                  <c:v>102.33669305121396</c:v>
                </c:pt>
              </c:numCache>
            </c:numRef>
          </c:val>
        </c:ser>
        <c:axId val="40459343"/>
        <c:axId val="28589768"/>
      </c:barChart>
      <c:catAx>
        <c:axId val="4045934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8589768"/>
        <c:crosses val="autoZero"/>
        <c:auto val="1"/>
        <c:lblOffset val="100"/>
        <c:tickLblSkip val="1"/>
        <c:noMultiLvlLbl val="0"/>
      </c:catAx>
      <c:valAx>
        <c:axId val="2858976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45934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c) Collection Expenditures per FTE Student: 7(l)/3(f)</a:t>
            </a:r>
          </a:p>
        </c:rich>
      </c:tx>
      <c:layout>
        <c:manualLayout>
          <c:xMode val="factor"/>
          <c:yMode val="factor"/>
          <c:x val="0"/>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2014-2015'!$D$5:$D$31</c:f>
              <c:numCache>
                <c:ptCount val="27"/>
                <c:pt idx="0">
                  <c:v>42.86749141869179</c:v>
                </c:pt>
                <c:pt idx="1">
                  <c:v>28.286453861719675</c:v>
                </c:pt>
                <c:pt idx="2">
                  <c:v>70.29184260755889</c:v>
                </c:pt>
                <c:pt idx="3">
                  <c:v>55.42058054947383</c:v>
                </c:pt>
                <c:pt idx="4">
                  <c:v>40.862773599088044</c:v>
                </c:pt>
                <c:pt idx="5">
                  <c:v>65.81166921538643</c:v>
                </c:pt>
                <c:pt idx="6">
                  <c:v>118.9958107943222</c:v>
                </c:pt>
                <c:pt idx="7">
                  <c:v>68.34160847068036</c:v>
                </c:pt>
                <c:pt idx="8">
                  <c:v>104.66869818012445</c:v>
                </c:pt>
                <c:pt idx="9">
                  <c:v>44.28501984689537</c:v>
                </c:pt>
                <c:pt idx="10">
                  <c:v>0</c:v>
                </c:pt>
                <c:pt idx="11">
                  <c:v>45.282558533821835</c:v>
                </c:pt>
                <c:pt idx="12">
                  <c:v>66.43536001015454</c:v>
                </c:pt>
                <c:pt idx="13">
                  <c:v>83.9795441345214</c:v>
                </c:pt>
                <c:pt idx="14">
                  <c:v>69.72529461911938</c:v>
                </c:pt>
                <c:pt idx="15">
                  <c:v>217.69230769230768</c:v>
                </c:pt>
                <c:pt idx="16">
                  <c:v>259.4934648345861</c:v>
                </c:pt>
                <c:pt idx="17">
                  <c:v>61.934765522661785</c:v>
                </c:pt>
                <c:pt idx="18">
                  <c:v>441.9829264993949</c:v>
                </c:pt>
                <c:pt idx="19">
                  <c:v>0</c:v>
                </c:pt>
                <c:pt idx="20">
                  <c:v>132.9533398821218</c:v>
                </c:pt>
                <c:pt idx="21">
                  <c:v>395.96389374427105</c:v>
                </c:pt>
                <c:pt idx="22">
                  <c:v>0</c:v>
                </c:pt>
                <c:pt idx="23">
                  <c:v>712.6034077932259</c:v>
                </c:pt>
                <c:pt idx="24">
                  <c:v>513.6736169699891</c:v>
                </c:pt>
                <c:pt idx="25">
                  <c:v>48.2286679980625</c:v>
                </c:pt>
                <c:pt idx="26">
                  <c:v>103.25551958742606</c:v>
                </c:pt>
              </c:numCache>
            </c:numRef>
          </c:val>
        </c:ser>
        <c:axId val="21289749"/>
        <c:axId val="57390014"/>
      </c:barChart>
      <c:catAx>
        <c:axId val="2128974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7390014"/>
        <c:crosses val="autoZero"/>
        <c:auto val="1"/>
        <c:lblOffset val="100"/>
        <c:tickLblSkip val="1"/>
        <c:noMultiLvlLbl val="0"/>
      </c:catAx>
      <c:valAx>
        <c:axId val="5739001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128974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d) Library Expenditures per FTE Student: 7(n)/3(f)</a:t>
            </a:r>
          </a:p>
        </c:rich>
      </c:tx>
      <c:layout>
        <c:manualLayout>
          <c:xMode val="factor"/>
          <c:yMode val="factor"/>
          <c:x val="0.00225"/>
          <c:y val="0"/>
        </c:manualLayout>
      </c:layout>
      <c:spPr>
        <a:noFill/>
        <a:ln w="3175">
          <a:noFill/>
        </a:ln>
      </c:spPr>
    </c:title>
    <c:plotArea>
      <c:layout>
        <c:manualLayout>
          <c:xMode val="edge"/>
          <c:yMode val="edge"/>
          <c:x val="0.00225"/>
          <c:y val="0.105"/>
          <c:w val="0.996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2014-2015'!$E$5:$E$31</c:f>
              <c:numCache>
                <c:ptCount val="27"/>
                <c:pt idx="0">
                  <c:v>171.18114393781912</c:v>
                </c:pt>
                <c:pt idx="1">
                  <c:v>182.7186120501094</c:v>
                </c:pt>
                <c:pt idx="2">
                  <c:v>329.65313435828045</c:v>
                </c:pt>
                <c:pt idx="3">
                  <c:v>325.22439253570474</c:v>
                </c:pt>
                <c:pt idx="4">
                  <c:v>254.2588619472639</c:v>
                </c:pt>
                <c:pt idx="5">
                  <c:v>378.71697447359134</c:v>
                </c:pt>
                <c:pt idx="6">
                  <c:v>664.8086387115142</c:v>
                </c:pt>
                <c:pt idx="7">
                  <c:v>262.75715650304284</c:v>
                </c:pt>
                <c:pt idx="8">
                  <c:v>503.4864994483731</c:v>
                </c:pt>
                <c:pt idx="9">
                  <c:v>339.7688219449957</c:v>
                </c:pt>
                <c:pt idx="10">
                  <c:v>0</c:v>
                </c:pt>
                <c:pt idx="11">
                  <c:v>270.17690405498166</c:v>
                </c:pt>
                <c:pt idx="12">
                  <c:v>333.2115714149716</c:v>
                </c:pt>
                <c:pt idx="13">
                  <c:v>469.91330339561705</c:v>
                </c:pt>
                <c:pt idx="14">
                  <c:v>347.8050127734997</c:v>
                </c:pt>
                <c:pt idx="15">
                  <c:v>684.6123076923077</c:v>
                </c:pt>
                <c:pt idx="16">
                  <c:v>752.6523675013167</c:v>
                </c:pt>
                <c:pt idx="17">
                  <c:v>337.07449131080256</c:v>
                </c:pt>
                <c:pt idx="18">
                  <c:v>1047.9775179203684</c:v>
                </c:pt>
                <c:pt idx="19">
                  <c:v>0</c:v>
                </c:pt>
                <c:pt idx="20">
                  <c:v>423.7195481335953</c:v>
                </c:pt>
                <c:pt idx="21">
                  <c:v>952.4910745372885</c:v>
                </c:pt>
                <c:pt idx="22">
                  <c:v>0</c:v>
                </c:pt>
                <c:pt idx="23">
                  <c:v>1214.7241391006773</c:v>
                </c:pt>
                <c:pt idx="24">
                  <c:v>959.6855489936122</c:v>
                </c:pt>
                <c:pt idx="25">
                  <c:v>400.943997335171</c:v>
                </c:pt>
                <c:pt idx="26">
                  <c:v>352.43155483524265</c:v>
                </c:pt>
              </c:numCache>
            </c:numRef>
          </c:val>
        </c:ser>
        <c:axId val="46748079"/>
        <c:axId val="18079528"/>
      </c:barChart>
      <c:catAx>
        <c:axId val="4674807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18079528"/>
        <c:crosses val="autoZero"/>
        <c:auto val="1"/>
        <c:lblOffset val="100"/>
        <c:tickLblSkip val="1"/>
        <c:noMultiLvlLbl val="0"/>
      </c:catAx>
      <c:valAx>
        <c:axId val="1807952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74807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e) Collection Expenditures as % of Library Expenditures: 7(l)/7(n)</a:t>
            </a:r>
          </a:p>
        </c:rich>
      </c:tx>
      <c:layout>
        <c:manualLayout>
          <c:xMode val="factor"/>
          <c:yMode val="factor"/>
          <c:x val="0.0022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2014-2015'!$F$5:$F$31</c:f>
              <c:numCache>
                <c:ptCount val="27"/>
                <c:pt idx="0">
                  <c:v>0.2504218071720752</c:v>
                </c:pt>
                <c:pt idx="1">
                  <c:v>0.15480882622927486</c:v>
                </c:pt>
                <c:pt idx="2">
                  <c:v>0.21322971111557174</c:v>
                </c:pt>
                <c:pt idx="3">
                  <c:v>0.17040720752023386</c:v>
                </c:pt>
                <c:pt idx="4">
                  <c:v>0.16071327184483128</c:v>
                </c:pt>
                <c:pt idx="5">
                  <c:v>0.17377533528002875</c:v>
                </c:pt>
                <c:pt idx="6">
                  <c:v>0.17899257600646043</c:v>
                </c:pt>
                <c:pt idx="7">
                  <c:v>0.26009418498897835</c:v>
                </c:pt>
                <c:pt idx="8">
                  <c:v>0.2078877949951011</c:v>
                </c:pt>
                <c:pt idx="9">
                  <c:v>0.13033868026320722</c:v>
                </c:pt>
                <c:pt idx="10">
                  <c:v>0</c:v>
                </c:pt>
                <c:pt idx="11">
                  <c:v>0.1676033659953655</c:v>
                </c:pt>
                <c:pt idx="12">
                  <c:v>0.1993789103062629</c:v>
                </c:pt>
                <c:pt idx="13">
                  <c:v>0.1787128466627376</c:v>
                </c:pt>
                <c:pt idx="14">
                  <c:v>0.20047236830518725</c:v>
                </c:pt>
                <c:pt idx="15">
                  <c:v>0.31797895720879643</c:v>
                </c:pt>
                <c:pt idx="16">
                  <c:v>0.344772003702137</c:v>
                </c:pt>
                <c:pt idx="17">
                  <c:v>0.18374207221024705</c:v>
                </c:pt>
                <c:pt idx="18">
                  <c:v>0.4217484811854327</c:v>
                </c:pt>
                <c:pt idx="19">
                  <c:v>0</c:v>
                </c:pt>
                <c:pt idx="20">
                  <c:v>0.3137767432910665</c:v>
                </c:pt>
                <c:pt idx="21">
                  <c:v>0.4157140201409517</c:v>
                </c:pt>
                <c:pt idx="22">
                  <c:v>0</c:v>
                </c:pt>
                <c:pt idx="23">
                  <c:v>0.5866380562098674</c:v>
                </c:pt>
                <c:pt idx="24">
                  <c:v>0.5352520078151226</c:v>
                </c:pt>
                <c:pt idx="25">
                  <c:v>0.12028779160832657</c:v>
                </c:pt>
                <c:pt idx="26">
                  <c:v>0.29298034801593387</c:v>
                </c:pt>
              </c:numCache>
            </c:numRef>
          </c:val>
        </c:ser>
        <c:axId val="28498025"/>
        <c:axId val="55155634"/>
      </c:barChart>
      <c:catAx>
        <c:axId val="28498025"/>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55155634"/>
        <c:crosses val="autoZero"/>
        <c:auto val="1"/>
        <c:lblOffset val="100"/>
        <c:tickLblSkip val="1"/>
        <c:noMultiLvlLbl val="0"/>
      </c:catAx>
      <c:valAx>
        <c:axId val="5515563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498025"/>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f) Physical Periodicals as % of Library Expenditures: 7(d)/7(n)</a:t>
            </a:r>
          </a:p>
        </c:rich>
      </c:tx>
      <c:layout>
        <c:manualLayout>
          <c:xMode val="factor"/>
          <c:yMode val="factor"/>
          <c:x val="0.04"/>
          <c:y val="0"/>
        </c:manualLayout>
      </c:layout>
      <c:spPr>
        <a:noFill/>
        <a:ln w="3175">
          <a:noFill/>
        </a:ln>
      </c:spPr>
    </c:title>
    <c:plotArea>
      <c:layout>
        <c:manualLayout>
          <c:xMode val="edge"/>
          <c:yMode val="edge"/>
          <c:x val="0.02675"/>
          <c:y val="0.105"/>
          <c:w val="0.96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2014-2015'!$G$5:$G$31</c:f>
              <c:numCache>
                <c:ptCount val="27"/>
                <c:pt idx="0">
                  <c:v>0.026303062544906324</c:v>
                </c:pt>
                <c:pt idx="1">
                  <c:v>0.041195532550097114</c:v>
                </c:pt>
                <c:pt idx="2">
                  <c:v>0.014599863538681226</c:v>
                </c:pt>
                <c:pt idx="3">
                  <c:v>0.06999138904520373</c:v>
                </c:pt>
                <c:pt idx="4">
                  <c:v>0.003512323478335777</c:v>
                </c:pt>
                <c:pt idx="5">
                  <c:v>0.03057798590017683</c:v>
                </c:pt>
                <c:pt idx="6">
                  <c:v>0.024682407857748084</c:v>
                </c:pt>
                <c:pt idx="7">
                  <c:v>0.05683342154076982</c:v>
                </c:pt>
                <c:pt idx="8">
                  <c:v>0.020913883352563747</c:v>
                </c:pt>
                <c:pt idx="9">
                  <c:v>0.011840749122240245</c:v>
                </c:pt>
                <c:pt idx="10">
                  <c:v>0</c:v>
                </c:pt>
                <c:pt idx="11">
                  <c:v>0.023440441534350234</c:v>
                </c:pt>
                <c:pt idx="12">
                  <c:v>0.006160565982774385</c:v>
                </c:pt>
                <c:pt idx="13">
                  <c:v>0.02137367300089082</c:v>
                </c:pt>
                <c:pt idx="14">
                  <c:v>0.012326521819850991</c:v>
                </c:pt>
                <c:pt idx="15">
                  <c:v>0.028090013887702867</c:v>
                </c:pt>
                <c:pt idx="16">
                  <c:v>0.00809762955094096</c:v>
                </c:pt>
                <c:pt idx="17">
                  <c:v>0.05858792074282872</c:v>
                </c:pt>
                <c:pt idx="18">
                  <c:v>0.016431345737475917</c:v>
                </c:pt>
                <c:pt idx="19">
                  <c:v>0</c:v>
                </c:pt>
                <c:pt idx="20">
                  <c:v>0.005795804533014641</c:v>
                </c:pt>
                <c:pt idx="21">
                  <c:v>0.03666901861879805</c:v>
                </c:pt>
                <c:pt idx="22">
                  <c:v>0</c:v>
                </c:pt>
                <c:pt idx="23">
                  <c:v>0.00602284037797574</c:v>
                </c:pt>
                <c:pt idx="24">
                  <c:v>0.07659618931766625</c:v>
                </c:pt>
                <c:pt idx="25">
                  <c:v>0.014875102039571918</c:v>
                </c:pt>
                <c:pt idx="26">
                  <c:v>0.002607106326338043</c:v>
                </c:pt>
              </c:numCache>
            </c:numRef>
          </c:val>
        </c:ser>
        <c:axId val="26638659"/>
        <c:axId val="38421340"/>
      </c:barChart>
      <c:catAx>
        <c:axId val="26638659"/>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38421340"/>
        <c:crosses val="autoZero"/>
        <c:auto val="1"/>
        <c:lblOffset val="100"/>
        <c:tickLblSkip val="1"/>
        <c:noMultiLvlLbl val="0"/>
      </c:catAx>
      <c:valAx>
        <c:axId val="3842134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6638659"/>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g) Electronic Services as % of Library Expenditures: 7(j)/7(n)</a:t>
            </a:r>
          </a:p>
        </c:rich>
      </c:tx>
      <c:layout>
        <c:manualLayout>
          <c:xMode val="factor"/>
          <c:yMode val="factor"/>
          <c:x val="0.00325"/>
          <c:y val="0"/>
        </c:manualLayout>
      </c:layout>
      <c:spPr>
        <a:noFill/>
        <a:ln w="3175">
          <a:noFill/>
        </a:ln>
      </c:spPr>
    </c:title>
    <c:plotArea>
      <c:layout>
        <c:manualLayout>
          <c:xMode val="edge"/>
          <c:yMode val="edge"/>
          <c:x val="0.012"/>
          <c:y val="0.105"/>
          <c:w val="0.977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2014-2015'!$H$5:$H$31</c:f>
              <c:numCache>
                <c:ptCount val="27"/>
                <c:pt idx="0">
                  <c:v>0.14833351549943022</c:v>
                </c:pt>
                <c:pt idx="1">
                  <c:v>0</c:v>
                </c:pt>
                <c:pt idx="2">
                  <c:v>0.16320554411071647</c:v>
                </c:pt>
                <c:pt idx="3">
                  <c:v>0.046283882029919295</c:v>
                </c:pt>
                <c:pt idx="4">
                  <c:v>0</c:v>
                </c:pt>
                <c:pt idx="5">
                  <c:v>0.09452012798367931</c:v>
                </c:pt>
                <c:pt idx="6">
                  <c:v>0.09819024225609464</c:v>
                </c:pt>
                <c:pt idx="7">
                  <c:v>0.11793805268810022</c:v>
                </c:pt>
                <c:pt idx="8">
                  <c:v>0.13020953278424574</c:v>
                </c:pt>
                <c:pt idx="9">
                  <c:v>0.09293451404296489</c:v>
                </c:pt>
                <c:pt idx="10">
                  <c:v>0</c:v>
                </c:pt>
                <c:pt idx="11">
                  <c:v>0.10488277483401137</c:v>
                </c:pt>
                <c:pt idx="12">
                  <c:v>0.15129865886100383</c:v>
                </c:pt>
                <c:pt idx="13">
                  <c:v>0.05392556595767772</c:v>
                </c:pt>
                <c:pt idx="14">
                  <c:v>0.1367349514802214</c:v>
                </c:pt>
                <c:pt idx="15">
                  <c:v>0.2067425022134931</c:v>
                </c:pt>
                <c:pt idx="16">
                  <c:v>0.32578360309529186</c:v>
                </c:pt>
                <c:pt idx="17">
                  <c:v>0.0873365217211076</c:v>
                </c:pt>
                <c:pt idx="18">
                  <c:v>0.3536579533046239</c:v>
                </c:pt>
                <c:pt idx="19">
                  <c:v>0</c:v>
                </c:pt>
                <c:pt idx="20">
                  <c:v>0.22799883620244976</c:v>
                </c:pt>
                <c:pt idx="21">
                  <c:v>0.3068068499587793</c:v>
                </c:pt>
                <c:pt idx="22">
                  <c:v>0</c:v>
                </c:pt>
                <c:pt idx="23">
                  <c:v>0.5167244584656091</c:v>
                </c:pt>
                <c:pt idx="24">
                  <c:v>0.349312358877746</c:v>
                </c:pt>
                <c:pt idx="25">
                  <c:v>0.05765588331017515</c:v>
                </c:pt>
                <c:pt idx="26">
                  <c:v>0.29037324168959583</c:v>
                </c:pt>
              </c:numCache>
            </c:numRef>
          </c:val>
        </c:ser>
        <c:axId val="10247741"/>
        <c:axId val="25120806"/>
      </c:barChart>
      <c:catAx>
        <c:axId val="10247741"/>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5120806"/>
        <c:crosses val="autoZero"/>
        <c:auto val="1"/>
        <c:lblOffset val="100"/>
        <c:tickLblSkip val="1"/>
        <c:noMultiLvlLbl val="0"/>
      </c:catAx>
      <c:valAx>
        <c:axId val="2512080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0247741"/>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h) Library Expenditures as % of Institutional Budget: 7(n)/8(c)</a:t>
            </a:r>
          </a:p>
        </c:rich>
      </c:tx>
      <c:layout>
        <c:manualLayout>
          <c:xMode val="factor"/>
          <c:yMode val="factor"/>
          <c:x val="0.00225"/>
          <c:y val="0"/>
        </c:manualLayout>
      </c:layout>
      <c:spPr>
        <a:noFill/>
        <a:ln w="3175">
          <a:noFill/>
        </a:ln>
      </c:spPr>
    </c:title>
    <c:plotArea>
      <c:layout>
        <c:manualLayout>
          <c:xMode val="edge"/>
          <c:yMode val="edge"/>
          <c:x val="0.02675"/>
          <c:y val="0.105"/>
          <c:w val="0.962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2014-2015'!$I$5:$I$31</c:f>
              <c:numCache>
                <c:ptCount val="27"/>
                <c:pt idx="0">
                  <c:v>0.011877042672105044</c:v>
                </c:pt>
                <c:pt idx="1">
                  <c:v>0.013474896660321976</c:v>
                </c:pt>
                <c:pt idx="2">
                  <c:v>0.01869613155469156</c:v>
                </c:pt>
                <c:pt idx="3">
                  <c:v>0.03637281271028412</c:v>
                </c:pt>
                <c:pt idx="4">
                  <c:v>0.014572181860514651</c:v>
                </c:pt>
                <c:pt idx="5">
                  <c:v>0.028597201989696217</c:v>
                </c:pt>
                <c:pt idx="6">
                  <c:v>0.035987750340589396</c:v>
                </c:pt>
                <c:pt idx="7">
                  <c:v>0.018041325395040154</c:v>
                </c:pt>
                <c:pt idx="8">
                  <c:v>0.03595711974630607</c:v>
                </c:pt>
                <c:pt idx="9">
                  <c:v>0.022824683997647293</c:v>
                </c:pt>
                <c:pt idx="10">
                  <c:v>0</c:v>
                </c:pt>
                <c:pt idx="11">
                  <c:v>0.01632602493934382</c:v>
                </c:pt>
                <c:pt idx="12">
                  <c:v>0.013223946137508814</c:v>
                </c:pt>
                <c:pt idx="13">
                  <c:v>0.019863263473053894</c:v>
                </c:pt>
                <c:pt idx="14">
                  <c:v>0.026154670290712195</c:v>
                </c:pt>
                <c:pt idx="15">
                  <c:v>0</c:v>
                </c:pt>
                <c:pt idx="16">
                  <c:v>0.027312827865257353</c:v>
                </c:pt>
                <c:pt idx="17">
                  <c:v>0.01791202847907836</c:v>
                </c:pt>
                <c:pt idx="18">
                  <c:v>0.03581908845999011</c:v>
                </c:pt>
                <c:pt idx="19">
                  <c:v>0</c:v>
                </c:pt>
                <c:pt idx="20">
                  <c:v>0</c:v>
                </c:pt>
                <c:pt idx="21">
                  <c:v>0.04389167129840848</c:v>
                </c:pt>
                <c:pt idx="22">
                  <c:v>0</c:v>
                </c:pt>
                <c:pt idx="23">
                  <c:v>0.042529610471867416</c:v>
                </c:pt>
                <c:pt idx="24">
                  <c:v>0.048534879539185956</c:v>
                </c:pt>
                <c:pt idx="25">
                  <c:v>0.025751857326194578</c:v>
                </c:pt>
                <c:pt idx="26">
                  <c:v>0.018341548631732235</c:v>
                </c:pt>
              </c:numCache>
            </c:numRef>
          </c:val>
        </c:ser>
        <c:axId val="24760663"/>
        <c:axId val="21519376"/>
      </c:barChart>
      <c:catAx>
        <c:axId val="24760663"/>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21519376"/>
        <c:crosses val="autoZero"/>
        <c:auto val="1"/>
        <c:lblOffset val="100"/>
        <c:tickLblSkip val="1"/>
        <c:noMultiLvlLbl val="0"/>
      </c:catAx>
      <c:valAx>
        <c:axId val="2151937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4760663"/>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latin typeface="Arial"/>
                <a:ea typeface="Arial"/>
                <a:cs typeface="Arial"/>
              </a:rPr>
              <a:t>i) FTE Students per FTE Library Personnel: 3(f)/4(f)</a:t>
            </a:r>
          </a:p>
        </c:rich>
      </c:tx>
      <c:layout>
        <c:manualLayout>
          <c:xMode val="factor"/>
          <c:yMode val="factor"/>
          <c:x val="-0.001"/>
          <c:y val="0"/>
        </c:manualLayout>
      </c:layout>
      <c:spPr>
        <a:noFill/>
        <a:ln w="3175">
          <a:noFill/>
        </a:ln>
      </c:spPr>
    </c:title>
    <c:plotArea>
      <c:layout>
        <c:manualLayout>
          <c:xMode val="edge"/>
          <c:yMode val="edge"/>
          <c:x val="0.001"/>
          <c:y val="0.105"/>
          <c:w val="0.99475"/>
          <c:h val="0.879"/>
        </c:manualLayout>
      </c:layout>
      <c:barChart>
        <c:barDir val="col"/>
        <c:grouping val="clustered"/>
        <c:varyColors val="1"/>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99FF"/>
              </a:solidFill>
              <a:ln w="12700">
                <a:solidFill>
                  <a:srgbClr val="000000"/>
                </a:solidFill>
              </a:ln>
            </c:spPr>
          </c:dPt>
          <c:dPt>
            <c:idx val="1"/>
            <c:invertIfNegative val="0"/>
            <c:spPr>
              <a:solidFill>
                <a:srgbClr val="993366"/>
              </a:solidFill>
              <a:ln w="12700">
                <a:solidFill>
                  <a:srgbClr val="000000"/>
                </a:solidFill>
              </a:ln>
            </c:spPr>
          </c:dPt>
          <c:dPt>
            <c:idx val="2"/>
            <c:invertIfNegative val="0"/>
            <c:spPr>
              <a:solidFill>
                <a:srgbClr val="FFFFCC"/>
              </a:solidFill>
              <a:ln w="12700">
                <a:solidFill>
                  <a:srgbClr val="000000"/>
                </a:solidFill>
              </a:ln>
            </c:spPr>
          </c:dPt>
          <c:dPt>
            <c:idx val="3"/>
            <c:invertIfNegative val="0"/>
            <c:spPr>
              <a:solidFill>
                <a:srgbClr val="CCFFFF"/>
              </a:solidFill>
              <a:ln w="12700">
                <a:solidFill>
                  <a:srgbClr val="000000"/>
                </a:solidFill>
              </a:ln>
            </c:spPr>
          </c:dPt>
          <c:dPt>
            <c:idx val="4"/>
            <c:invertIfNegative val="0"/>
            <c:spPr>
              <a:solidFill>
                <a:srgbClr val="660066"/>
              </a:solidFill>
              <a:ln w="12700">
                <a:solidFill>
                  <a:srgbClr val="000000"/>
                </a:solidFill>
              </a:ln>
            </c:spPr>
          </c:dPt>
          <c:dPt>
            <c:idx val="5"/>
            <c:invertIfNegative val="0"/>
            <c:spPr>
              <a:solidFill>
                <a:srgbClr val="FF8080"/>
              </a:solidFill>
              <a:ln w="12700">
                <a:solidFill>
                  <a:srgbClr val="000000"/>
                </a:solidFill>
              </a:ln>
            </c:spPr>
          </c:dPt>
          <c:dPt>
            <c:idx val="6"/>
            <c:invertIfNegative val="0"/>
            <c:spPr>
              <a:solidFill>
                <a:srgbClr val="0066CC"/>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000080"/>
              </a:solidFill>
              <a:ln w="12700">
                <a:solidFill>
                  <a:srgbClr val="000000"/>
                </a:solidFill>
              </a:ln>
            </c:spPr>
          </c:dPt>
          <c:dPt>
            <c:idx val="9"/>
            <c:invertIfNegative val="0"/>
            <c:spPr>
              <a:solidFill>
                <a:srgbClr val="FF00FF"/>
              </a:solidFill>
              <a:ln w="12700">
                <a:solidFill>
                  <a:srgbClr val="000000"/>
                </a:solidFill>
              </a:ln>
            </c:spPr>
          </c:dPt>
          <c:dPt>
            <c:idx val="10"/>
            <c:invertIfNegative val="0"/>
            <c:spPr>
              <a:solidFill>
                <a:srgbClr val="FFFF00"/>
              </a:solidFill>
              <a:ln w="12700">
                <a:solidFill>
                  <a:srgbClr val="000000"/>
                </a:solidFill>
              </a:ln>
            </c:spPr>
          </c:dPt>
          <c:dPt>
            <c:idx val="11"/>
            <c:invertIfNegative val="0"/>
            <c:spPr>
              <a:solidFill>
                <a:srgbClr val="00FFFF"/>
              </a:solidFill>
              <a:ln w="12700">
                <a:solidFill>
                  <a:srgbClr val="000000"/>
                </a:solidFill>
              </a:ln>
            </c:spPr>
          </c:dPt>
          <c:dPt>
            <c:idx val="12"/>
            <c:invertIfNegative val="0"/>
            <c:spPr>
              <a:solidFill>
                <a:srgbClr val="800080"/>
              </a:solidFill>
              <a:ln w="12700">
                <a:solidFill>
                  <a:srgbClr val="000000"/>
                </a:solidFill>
              </a:ln>
            </c:spPr>
          </c:dPt>
          <c:dPt>
            <c:idx val="13"/>
            <c:invertIfNegative val="0"/>
            <c:spPr>
              <a:solidFill>
                <a:srgbClr val="800000"/>
              </a:solidFill>
              <a:ln w="12700">
                <a:solidFill>
                  <a:srgbClr val="000000"/>
                </a:solidFill>
              </a:ln>
            </c:spPr>
          </c:dPt>
          <c:dPt>
            <c:idx val="14"/>
            <c:invertIfNegative val="0"/>
            <c:spPr>
              <a:solidFill>
                <a:srgbClr val="008080"/>
              </a:solidFill>
              <a:ln w="12700">
                <a:solidFill>
                  <a:srgbClr val="000000"/>
                </a:solidFill>
              </a:ln>
            </c:spPr>
          </c:dPt>
          <c:dPt>
            <c:idx val="15"/>
            <c:invertIfNegative val="0"/>
            <c:spPr>
              <a:solidFill>
                <a:srgbClr val="0000FF"/>
              </a:solidFill>
              <a:ln w="12700">
                <a:solidFill>
                  <a:srgbClr val="000000"/>
                </a:solidFill>
              </a:ln>
            </c:spPr>
          </c:dPt>
          <c:dPt>
            <c:idx val="16"/>
            <c:invertIfNegative val="0"/>
            <c:spPr>
              <a:solidFill>
                <a:srgbClr val="00CCFF"/>
              </a:solidFill>
              <a:ln w="12700">
                <a:solidFill>
                  <a:srgbClr val="000000"/>
                </a:solidFill>
              </a:ln>
            </c:spPr>
          </c:dPt>
          <c:dPt>
            <c:idx val="17"/>
            <c:invertIfNegative val="0"/>
            <c:spPr>
              <a:solidFill>
                <a:srgbClr val="CCFFFF"/>
              </a:solidFill>
              <a:ln w="12700">
                <a:solidFill>
                  <a:srgbClr val="000000"/>
                </a:solidFill>
              </a:ln>
            </c:spPr>
          </c:dPt>
          <c:dPt>
            <c:idx val="18"/>
            <c:invertIfNegative val="0"/>
            <c:spPr>
              <a:solidFill>
                <a:srgbClr val="CCFFCC"/>
              </a:solidFill>
              <a:ln w="12700">
                <a:solidFill>
                  <a:srgbClr val="000000"/>
                </a:solidFill>
              </a:ln>
            </c:spPr>
          </c:dPt>
          <c:dPt>
            <c:idx val="19"/>
            <c:invertIfNegative val="0"/>
            <c:spPr>
              <a:solidFill>
                <a:srgbClr val="FFFF99"/>
              </a:solidFill>
              <a:ln w="12700">
                <a:solidFill>
                  <a:srgbClr val="000000"/>
                </a:solidFill>
              </a:ln>
            </c:spPr>
          </c:dPt>
          <c:dPt>
            <c:idx val="20"/>
            <c:invertIfNegative val="0"/>
            <c:spPr>
              <a:solidFill>
                <a:srgbClr val="99CCFF"/>
              </a:solidFill>
              <a:ln w="12700">
                <a:solidFill>
                  <a:srgbClr val="000000"/>
                </a:solidFill>
              </a:ln>
            </c:spPr>
          </c:dPt>
          <c:dPt>
            <c:idx val="21"/>
            <c:invertIfNegative val="0"/>
            <c:spPr>
              <a:solidFill>
                <a:srgbClr val="FF99CC"/>
              </a:solidFill>
              <a:ln w="12700">
                <a:solidFill>
                  <a:srgbClr val="000000"/>
                </a:solidFill>
              </a:ln>
            </c:spPr>
          </c:dPt>
          <c:dPt>
            <c:idx val="22"/>
            <c:invertIfNegative val="0"/>
            <c:spPr>
              <a:solidFill>
                <a:srgbClr val="CC99FF"/>
              </a:solidFill>
              <a:ln w="12700">
                <a:solidFill>
                  <a:srgbClr val="000000"/>
                </a:solidFill>
              </a:ln>
            </c:spPr>
          </c:dPt>
          <c:dPt>
            <c:idx val="23"/>
            <c:invertIfNegative val="0"/>
            <c:spPr>
              <a:solidFill>
                <a:srgbClr val="FFCC99"/>
              </a:solidFill>
              <a:ln w="12700">
                <a:solidFill>
                  <a:srgbClr val="000000"/>
                </a:solidFill>
              </a:ln>
            </c:spPr>
          </c:dPt>
          <c:dPt>
            <c:idx val="24"/>
            <c:invertIfNegative val="0"/>
            <c:spPr>
              <a:solidFill>
                <a:srgbClr val="3366FF"/>
              </a:solidFill>
              <a:ln w="12700">
                <a:solidFill>
                  <a:srgbClr val="000000"/>
                </a:solidFill>
              </a:ln>
            </c:spPr>
          </c:dPt>
          <c:dPt>
            <c:idx val="25"/>
            <c:invertIfNegative val="0"/>
            <c:spPr>
              <a:solidFill>
                <a:srgbClr val="33CCCC"/>
              </a:solidFill>
              <a:ln w="12700">
                <a:solidFill>
                  <a:srgbClr val="000000"/>
                </a:solidFill>
              </a:ln>
            </c:spPr>
          </c:dPt>
          <c:dPt>
            <c:idx val="26"/>
            <c:invertIfNegative val="0"/>
            <c:spPr>
              <a:solidFill>
                <a:srgbClr val="9999FF"/>
              </a:solidFill>
              <a:ln w="12700">
                <a:solidFill>
                  <a:srgbClr val="000000"/>
                </a:solidFill>
              </a:ln>
            </c:spPr>
          </c:dPt>
          <c:dLbls>
            <c:numFmt formatCode="General" sourceLinked="1"/>
            <c:spPr>
              <a:noFill/>
              <a:ln w="3175">
                <a:noFill/>
              </a:ln>
            </c:spPr>
            <c:txPr>
              <a:bodyPr vert="horz" rot="-5400000" anchor="ctr"/>
              <a:lstStyle/>
              <a:p>
                <a:pPr algn="ctr">
                  <a:defRPr lang="en-US" cap="none" sz="975" b="0" i="0" u="none" baseline="0">
                    <a:solidFill>
                      <a:srgbClr val="000000"/>
                    </a:solidFill>
                    <a:latin typeface="Arial"/>
                    <a:ea typeface="Arial"/>
                    <a:cs typeface="Arial"/>
                  </a:defRPr>
                </a:pPr>
              </a:p>
            </c:txPr>
            <c:dLblPos val="outEnd"/>
            <c:showLegendKey val="0"/>
            <c:showVal val="1"/>
            <c:showBubbleSize val="0"/>
            <c:showCatName val="0"/>
            <c:showSerName val="0"/>
            <c:showPercent val="0"/>
          </c:dLbls>
          <c:cat>
            <c:strRef>
              <c:f>'CPSLD Ratios 2014-2015'!$A$5:$A$31</c:f>
              <c:strCache>
                <c:ptCount val="27"/>
                <c:pt idx="0">
                  <c:v>BCIT</c:v>
                </c:pt>
                <c:pt idx="1">
                  <c:v>CAM</c:v>
                </c:pt>
                <c:pt idx="2">
                  <c:v>CAPU</c:v>
                </c:pt>
                <c:pt idx="3">
                  <c:v>CNC</c:v>
                </c:pt>
                <c:pt idx="4">
                  <c:v>COTR</c:v>
                </c:pt>
                <c:pt idx="5">
                  <c:v>DOUG</c:v>
                </c:pt>
                <c:pt idx="6">
                  <c:v>ECUAD</c:v>
                </c:pt>
                <c:pt idx="7">
                  <c:v>JI</c:v>
                </c:pt>
                <c:pt idx="8">
                  <c:v>KPU</c:v>
                </c:pt>
                <c:pt idx="9">
                  <c:v>LC</c:v>
                </c:pt>
                <c:pt idx="10">
                  <c:v>NVIT</c:v>
                </c:pt>
                <c:pt idx="11">
                  <c:v>NI</c:v>
                </c:pt>
                <c:pt idx="12">
                  <c:v>NL</c:v>
                </c:pt>
                <c:pt idx="13">
                  <c:v>NW</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'CPSLD Ratios 2014-2015'!$J$5:$J$31</c:f>
              <c:numCache>
                <c:ptCount val="27"/>
                <c:pt idx="0">
                  <c:v>629.9297349089748</c:v>
                </c:pt>
                <c:pt idx="1">
                  <c:v>384.238202247191</c:v>
                </c:pt>
                <c:pt idx="2">
                  <c:v>253.8319639544129</c:v>
                </c:pt>
                <c:pt idx="3">
                  <c:v>266.9319672131148</c:v>
                </c:pt>
                <c:pt idx="4">
                  <c:v>284.9460992907801</c:v>
                </c:pt>
                <c:pt idx="5">
                  <c:v>231.00543478260872</c:v>
                </c:pt>
                <c:pt idx="6">
                  <c:v>39.79552198543296</c:v>
                </c:pt>
                <c:pt idx="7">
                  <c:v>395.0253333333333</c:v>
                </c:pt>
                <c:pt idx="8">
                  <c:v>181.44422560429723</c:v>
                </c:pt>
                <c:pt idx="9">
                  <c:v>268.7238095238095</c:v>
                </c:pt>
                <c:pt idx="10">
                  <c:v>0</c:v>
                </c:pt>
                <c:pt idx="11">
                  <c:v>230.3104761904762</c:v>
                </c:pt>
                <c:pt idx="12">
                  <c:v>217.70639032815197</c:v>
                </c:pt>
                <c:pt idx="13">
                  <c:v>239.29152542372879</c:v>
                </c:pt>
                <c:pt idx="14">
                  <c:v>254.2932142857143</c:v>
                </c:pt>
                <c:pt idx="15">
                  <c:v>92.85714285714286</c:v>
                </c:pt>
                <c:pt idx="16">
                  <c:v>138.14153439153438</c:v>
                </c:pt>
                <c:pt idx="17">
                  <c:v>279.2926829268293</c:v>
                </c:pt>
                <c:pt idx="18">
                  <c:v>142.0983836069747</c:v>
                </c:pt>
                <c:pt idx="19">
                  <c:v>0</c:v>
                </c:pt>
                <c:pt idx="20">
                  <c:v>162.88</c:v>
                </c:pt>
                <c:pt idx="21">
                  <c:v>146.7656634304207</c:v>
                </c:pt>
                <c:pt idx="22">
                  <c:v>0</c:v>
                </c:pt>
                <c:pt idx="23">
                  <c:v>120.06018099547511</c:v>
                </c:pt>
                <c:pt idx="24">
                  <c:v>120.45586527293845</c:v>
                </c:pt>
                <c:pt idx="25">
                  <c:v>228.1111885674451</c:v>
                </c:pt>
                <c:pt idx="26">
                  <c:v>341.71797369702875</c:v>
                </c:pt>
              </c:numCache>
            </c:numRef>
          </c:val>
        </c:ser>
        <c:axId val="59456657"/>
        <c:axId val="65347866"/>
      </c:barChart>
      <c:catAx>
        <c:axId val="59456657"/>
        <c:scaling>
          <c:orientation val="minMax"/>
        </c:scaling>
        <c:axPos val="b"/>
        <c:delete val="0"/>
        <c:numFmt formatCode="General" sourceLinked="1"/>
        <c:majorTickMark val="out"/>
        <c:minorTickMark val="none"/>
        <c:tickLblPos val="nextTo"/>
        <c:spPr>
          <a:ln w="3175">
            <a:solidFill>
              <a:srgbClr val="000000"/>
            </a:solidFill>
          </a:ln>
        </c:spPr>
        <c:txPr>
          <a:bodyPr vert="horz" rot="-2700000"/>
          <a:lstStyle/>
          <a:p>
            <a:pPr>
              <a:defRPr lang="en-US" cap="none" sz="975" b="0" i="0" u="none" baseline="0">
                <a:solidFill>
                  <a:srgbClr val="000000"/>
                </a:solidFill>
                <a:latin typeface="Arial"/>
                <a:ea typeface="Arial"/>
                <a:cs typeface="Arial"/>
              </a:defRPr>
            </a:pPr>
          </a:p>
        </c:txPr>
        <c:crossAx val="65347866"/>
        <c:crosses val="autoZero"/>
        <c:auto val="1"/>
        <c:lblOffset val="100"/>
        <c:tickLblSkip val="1"/>
        <c:noMultiLvlLbl val="0"/>
      </c:catAx>
      <c:valAx>
        <c:axId val="653478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9456657"/>
        <c:crossesAt val="1"/>
        <c:crossBetween val="between"/>
        <c:dispUnits/>
      </c:valAx>
      <c:spPr>
        <a:noFill/>
        <a:ln w="12700">
          <a:solidFill>
            <a:srgbClr val="808080"/>
          </a:solidFill>
        </a:ln>
      </c:spPr>
    </c:plotArea>
    <c:plotVisOnly val="1"/>
    <c:dispBlanksAs val="gap"/>
    <c:showDLblsOverMax val="0"/>
  </c:chart>
  <c:spPr>
    <a:noFill/>
    <a:ln w="3175">
      <a:no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29</oddFooter>
  </headerFooter>
  <drawing r:id="rId1"/>
</chartsheet>
</file>

<file path=xl/chartsheets/sheet10.xml><?xml version="1.0" encoding="utf-8"?>
<chartsheet xmlns="http://schemas.openxmlformats.org/spreadsheetml/2006/main" xmlns:r="http://schemas.openxmlformats.org/officeDocument/2006/relationships">
  <sheetPr codeName="Chart10"/>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38</oddFooter>
  </headerFooter>
  <drawing r:id="rId1"/>
</chartsheet>
</file>

<file path=xl/chartsheets/sheet11.xml><?xml version="1.0" encoding="utf-8"?>
<chartsheet xmlns="http://schemas.openxmlformats.org/spreadsheetml/2006/main" xmlns:r="http://schemas.openxmlformats.org/officeDocument/2006/relationships">
  <sheetPr codeName="Chart11"/>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39</oddFooter>
  </headerFooter>
  <drawing r:id="rId1"/>
</chartsheet>
</file>

<file path=xl/chartsheets/sheet12.xml><?xml version="1.0" encoding="utf-8"?>
<chartsheet xmlns="http://schemas.openxmlformats.org/spreadsheetml/2006/main" xmlns:r="http://schemas.openxmlformats.org/officeDocument/2006/relationships">
  <sheetPr codeName="Chart1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40</oddFooter>
  </headerFooter>
  <drawing r:id="rId1"/>
</chartsheet>
</file>

<file path=xl/chartsheets/sheet13.xml><?xml version="1.0" encoding="utf-8"?>
<chartsheet xmlns="http://schemas.openxmlformats.org/spreadsheetml/2006/main" xmlns:r="http://schemas.openxmlformats.org/officeDocument/2006/relationships">
  <sheetPr codeName="Chart1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41</oddFooter>
  </headerFooter>
  <drawing r:id="rId1"/>
</chartsheet>
</file>

<file path=xl/chartsheets/sheet14.xml><?xml version="1.0" encoding="utf-8"?>
<chartsheet xmlns="http://schemas.openxmlformats.org/spreadsheetml/2006/main" xmlns:r="http://schemas.openxmlformats.org/officeDocument/2006/relationships">
  <sheetPr codeName="Chart1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42</oddFooter>
  </headerFooter>
  <drawing r:id="rId1"/>
</chartsheet>
</file>

<file path=xl/chartsheets/sheet15.xml><?xml version="1.0" encoding="utf-8"?>
<chartsheet xmlns="http://schemas.openxmlformats.org/spreadsheetml/2006/main" xmlns:r="http://schemas.openxmlformats.org/officeDocument/2006/relationships">
  <sheetPr codeName="Chart1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43</oddFooter>
  </headerFooter>
  <drawing r:id="rId1"/>
</chartsheet>
</file>

<file path=xl/chartsheets/sheet16.xml><?xml version="1.0" encoding="utf-8"?>
<chartsheet xmlns="http://schemas.openxmlformats.org/spreadsheetml/2006/main" xmlns:r="http://schemas.openxmlformats.org/officeDocument/2006/relationships">
  <sheetPr codeName="Chart1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44</oddFooter>
  </headerFooter>
  <drawing r:id="rId1"/>
</chartsheet>
</file>

<file path=xl/chartsheets/sheet17.xml><?xml version="1.0" encoding="utf-8"?>
<chartsheet xmlns="http://schemas.openxmlformats.org/spreadsheetml/2006/main" xmlns:r="http://schemas.openxmlformats.org/officeDocument/2006/relationships">
  <sheetPr codeName="Chart1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45</oddFooter>
  </headerFooter>
  <drawing r:id="rId1"/>
</chartsheet>
</file>

<file path=xl/chartsheets/sheet18.xml><?xml version="1.0" encoding="utf-8"?>
<chartsheet xmlns="http://schemas.openxmlformats.org/spreadsheetml/2006/main" xmlns:r="http://schemas.openxmlformats.org/officeDocument/2006/relationships">
  <sheetPr codeName="Chart1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46</oddFooter>
  </headerFooter>
  <drawing r:id="rId1"/>
</chartsheet>
</file>

<file path=xl/chartsheets/sheet19.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2014-2015&amp;RPage 47</oddFooter>
  </headerFooter>
  <drawing r:id="rId1"/>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30</oddFooter>
  </headerFooter>
  <drawing r:id="rId1"/>
</chartsheet>
</file>

<file path=xl/chartsheets/sheet20.xml><?xml version="1.0" encoding="utf-8"?>
<chartsheet xmlns="http://schemas.openxmlformats.org/spreadsheetml/2006/main" xmlns:r="http://schemas.openxmlformats.org/officeDocument/2006/relationships">
  <sheetViews>
    <sheetView workbookViewId="0"/>
  </sheetViews>
  <pageMargins left="0.748031496062992" right="0.748031496062992" top="0.984251968503937" bottom="0.984251968503937" header="0.511811023622047" footer="0.511811023622047"/>
  <pageSetup horizontalDpi="600" verticalDpi="600" orientation="landscape"/>
  <headerFooter>
    <oddFooter>&amp;CCPSLD Graphs 2014-2015&amp;RPage 48</oddFooter>
  </headerFooter>
  <drawing r:id="rId1"/>
</chartsheet>
</file>

<file path=xl/chartsheets/sheet3.xml><?xml version="1.0" encoding="utf-8"?>
<chartsheet xmlns="http://schemas.openxmlformats.org/spreadsheetml/2006/main" xmlns:r="http://schemas.openxmlformats.org/officeDocument/2006/relationships">
  <sheetPr codeName="Chart3"/>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31</oddFooter>
  </headerFooter>
  <drawing r:id="rId1"/>
</chartsheet>
</file>

<file path=xl/chartsheets/sheet4.xml><?xml version="1.0" encoding="utf-8"?>
<chartsheet xmlns="http://schemas.openxmlformats.org/spreadsheetml/2006/main" xmlns:r="http://schemas.openxmlformats.org/officeDocument/2006/relationships">
  <sheetPr codeName="Chart4"/>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32</oddFooter>
  </headerFooter>
  <drawing r:id="rId1"/>
</chartsheet>
</file>

<file path=xl/chartsheets/sheet5.xml><?xml version="1.0" encoding="utf-8"?>
<chartsheet xmlns="http://schemas.openxmlformats.org/spreadsheetml/2006/main" xmlns:r="http://schemas.openxmlformats.org/officeDocument/2006/relationships">
  <sheetPr codeName="Chart5"/>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33</oddFooter>
  </headerFooter>
  <drawing r:id="rId1"/>
</chartsheet>
</file>

<file path=xl/chartsheets/sheet6.xml><?xml version="1.0" encoding="utf-8"?>
<chartsheet xmlns="http://schemas.openxmlformats.org/spreadsheetml/2006/main" xmlns:r="http://schemas.openxmlformats.org/officeDocument/2006/relationships">
  <sheetPr codeName="Chart6"/>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34</oddFooter>
  </headerFooter>
  <drawing r:id="rId1"/>
</chartsheet>
</file>

<file path=xl/chartsheets/sheet7.xml><?xml version="1.0" encoding="utf-8"?>
<chartsheet xmlns="http://schemas.openxmlformats.org/spreadsheetml/2006/main" xmlns:r="http://schemas.openxmlformats.org/officeDocument/2006/relationships">
  <sheetPr codeName="Chart7"/>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35</oddFooter>
  </headerFooter>
  <drawing r:id="rId1"/>
</chartsheet>
</file>

<file path=xl/chartsheets/sheet8.xml><?xml version="1.0" encoding="utf-8"?>
<chartsheet xmlns="http://schemas.openxmlformats.org/spreadsheetml/2006/main" xmlns:r="http://schemas.openxmlformats.org/officeDocument/2006/relationships">
  <sheetPr codeName="Chart8"/>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36</oddFooter>
  </headerFooter>
  <drawing r:id="rId1"/>
</chartsheet>
</file>

<file path=xl/chartsheets/sheet9.xml><?xml version="1.0" encoding="utf-8"?>
<chartsheet xmlns="http://schemas.openxmlformats.org/spreadsheetml/2006/main" xmlns:r="http://schemas.openxmlformats.org/officeDocument/2006/relationships">
  <sheetPr codeName="Chart9"/>
  <sheetViews>
    <sheetView workbookViewId="0"/>
  </sheetViews>
  <pageMargins left="0.748031496062992" right="0.748031496062992" top="0.984251968503937" bottom="0.984251968503937" header="0.511811023622047" footer="0.511811023622047"/>
  <pageSetup fitToHeight="0" fitToWidth="0" horizontalDpi="600" verticalDpi="600" orientation="landscape"/>
  <headerFooter>
    <oddFooter>&amp;CCPSLD Graphs 2014-2015&amp;RPage 37</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43600"/>
    <xdr:graphicFrame>
      <xdr:nvGraphicFramePr>
        <xdr:cNvPr id="1" name="Shape 1025"/>
        <xdr:cNvGraphicFramePr/>
      </xdr:nvGraphicFramePr>
      <xdr:xfrm>
        <a:off x="0" y="0"/>
        <a:ext cx="8677275" cy="59436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53125"/>
    <xdr:graphicFrame>
      <xdr:nvGraphicFramePr>
        <xdr:cNvPr id="1" name="Shape 1025"/>
        <xdr:cNvGraphicFramePr/>
      </xdr:nvGraphicFramePr>
      <xdr:xfrm>
        <a:off x="0" y="0"/>
        <a:ext cx="8677275" cy="59531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19"/>
  <sheetViews>
    <sheetView view="pageLayout" workbookViewId="0" topLeftCell="A4">
      <selection activeCell="D7" sqref="D7"/>
    </sheetView>
  </sheetViews>
  <sheetFormatPr defaultColWidth="9.140625" defaultRowHeight="12.75"/>
  <cols>
    <col min="1" max="1" width="64.28125" style="46" customWidth="1"/>
    <col min="2" max="2" width="20.00390625" style="46" customWidth="1"/>
    <col min="3" max="16384" width="9.140625" style="46" customWidth="1"/>
  </cols>
  <sheetData>
    <row r="1" spans="1:2" ht="18.75">
      <c r="A1" s="356" t="s">
        <v>71</v>
      </c>
      <c r="B1" s="356"/>
    </row>
    <row r="2" spans="1:2" ht="18.75">
      <c r="A2" s="356" t="s">
        <v>273</v>
      </c>
      <c r="B2" s="356"/>
    </row>
    <row r="3" spans="1:2" ht="18.75">
      <c r="A3" s="47"/>
      <c r="B3" s="47"/>
    </row>
    <row r="5" spans="1:2" ht="63" customHeight="1">
      <c r="A5" s="354" t="s">
        <v>72</v>
      </c>
      <c r="B5" s="355"/>
    </row>
    <row r="6" ht="72.75" customHeight="1"/>
    <row r="7" spans="1:2" ht="18.75">
      <c r="A7" s="46" t="s">
        <v>46</v>
      </c>
      <c r="B7" s="46" t="s">
        <v>82</v>
      </c>
    </row>
    <row r="9" spans="1:2" ht="18.75">
      <c r="A9" s="46" t="s">
        <v>45</v>
      </c>
      <c r="B9" s="46" t="s">
        <v>240</v>
      </c>
    </row>
    <row r="11" spans="1:2" ht="18.75">
      <c r="A11" s="46" t="s">
        <v>44</v>
      </c>
      <c r="B11" s="46" t="s">
        <v>83</v>
      </c>
    </row>
    <row r="13" spans="1:2" ht="18.75">
      <c r="A13" s="46" t="s">
        <v>43</v>
      </c>
      <c r="B13" s="46" t="s">
        <v>147</v>
      </c>
    </row>
    <row r="15" spans="1:2" ht="18.75">
      <c r="A15" s="46" t="s">
        <v>42</v>
      </c>
      <c r="B15" s="46" t="s">
        <v>165</v>
      </c>
    </row>
    <row r="17" spans="1:2" ht="18.75">
      <c r="A17" s="46" t="s">
        <v>25</v>
      </c>
      <c r="B17" s="46" t="s">
        <v>241</v>
      </c>
    </row>
    <row r="19" spans="1:2" ht="18.75">
      <c r="A19" s="46" t="s">
        <v>41</v>
      </c>
      <c r="B19" s="46" t="s">
        <v>242</v>
      </c>
    </row>
  </sheetData>
  <sheetProtection/>
  <mergeCells count="3">
    <mergeCell ref="A5:B5"/>
    <mergeCell ref="A1:B1"/>
    <mergeCell ref="A2:B2"/>
  </mergeCells>
  <printOptions/>
  <pageMargins left="1" right="0.75" top="1" bottom="1" header="0.5" footer="0.5"/>
  <pageSetup horizontalDpi="600" verticalDpi="600" orientation="portrait" r:id="rId1"/>
  <headerFooter alignWithMargins="0">
    <oddFooter>&amp;LCPSLD Stats 2013-2014
&amp;RPage 1</oddFooter>
  </headerFooter>
</worksheet>
</file>

<file path=xl/worksheets/sheet2.xml><?xml version="1.0" encoding="utf-8"?>
<worksheet xmlns="http://schemas.openxmlformats.org/spreadsheetml/2006/main" xmlns:r="http://schemas.openxmlformats.org/officeDocument/2006/relationships">
  <dimension ref="A1:G30"/>
  <sheetViews>
    <sheetView view="pageLayout" workbookViewId="0" topLeftCell="A1">
      <selection activeCell="C13" sqref="C13"/>
    </sheetView>
  </sheetViews>
  <sheetFormatPr defaultColWidth="9.140625" defaultRowHeight="12.75"/>
  <cols>
    <col min="1" max="1" width="13.00390625" style="0" customWidth="1"/>
    <col min="2" max="2" width="26.00390625" style="0" customWidth="1"/>
    <col min="5" max="5" width="28.8515625" style="0" customWidth="1"/>
    <col min="6" max="6" width="19.7109375" style="0" hidden="1" customWidth="1"/>
    <col min="7" max="7" width="14.421875" style="0" hidden="1" customWidth="1"/>
  </cols>
  <sheetData>
    <row r="1" spans="2:5" ht="19.5" customHeight="1">
      <c r="B1" s="357" t="s">
        <v>44</v>
      </c>
      <c r="C1" s="357"/>
      <c r="D1" s="357"/>
      <c r="E1" s="357"/>
    </row>
    <row r="2" spans="1:6" ht="19.5" customHeight="1" thickBot="1">
      <c r="A2" s="34"/>
      <c r="B2" s="34"/>
      <c r="C2" s="34"/>
      <c r="D2" s="34"/>
      <c r="E2" s="34"/>
      <c r="F2" s="34"/>
    </row>
    <row r="3" spans="2:7" ht="19.5" customHeight="1">
      <c r="B3" s="35" t="s">
        <v>6</v>
      </c>
      <c r="C3" s="36" t="s">
        <v>47</v>
      </c>
      <c r="D3" s="36"/>
      <c r="E3" s="37"/>
      <c r="F3" s="38"/>
      <c r="G3" s="39"/>
    </row>
    <row r="4" spans="2:7" ht="19.5" customHeight="1">
      <c r="B4" s="40" t="s">
        <v>48</v>
      </c>
      <c r="C4" s="41" t="s">
        <v>49</v>
      </c>
      <c r="D4" s="41"/>
      <c r="E4" s="42"/>
      <c r="F4" s="41"/>
      <c r="G4" s="42"/>
    </row>
    <row r="5" spans="2:7" ht="19.5" customHeight="1">
      <c r="B5" s="40" t="s">
        <v>163</v>
      </c>
      <c r="C5" s="41" t="s">
        <v>148</v>
      </c>
      <c r="D5" s="41"/>
      <c r="E5" s="42"/>
      <c r="F5" s="41"/>
      <c r="G5" s="42"/>
    </row>
    <row r="6" spans="2:7" ht="19.5" customHeight="1">
      <c r="B6" s="40" t="s">
        <v>50</v>
      </c>
      <c r="C6" s="41" t="s">
        <v>51</v>
      </c>
      <c r="D6" s="41"/>
      <c r="E6" s="42"/>
      <c r="F6" s="41"/>
      <c r="G6" s="42"/>
    </row>
    <row r="7" spans="2:7" ht="19.5" customHeight="1">
      <c r="B7" s="40" t="s">
        <v>137</v>
      </c>
      <c r="C7" s="41" t="s">
        <v>139</v>
      </c>
      <c r="D7" s="41"/>
      <c r="E7" s="42"/>
      <c r="F7" s="41"/>
      <c r="G7" s="42"/>
    </row>
    <row r="8" spans="2:7" ht="19.5" customHeight="1">
      <c r="B8" s="40" t="s">
        <v>52</v>
      </c>
      <c r="C8" s="41" t="s">
        <v>53</v>
      </c>
      <c r="D8" s="41"/>
      <c r="E8" s="42"/>
      <c r="F8" s="41"/>
      <c r="G8" s="42"/>
    </row>
    <row r="9" spans="2:7" ht="19.5" customHeight="1">
      <c r="B9" s="40" t="s">
        <v>149</v>
      </c>
      <c r="C9" s="41" t="s">
        <v>150</v>
      </c>
      <c r="D9" s="41"/>
      <c r="E9" s="42"/>
      <c r="F9" s="41"/>
      <c r="G9" s="42"/>
    </row>
    <row r="10" spans="2:7" ht="19.5" customHeight="1">
      <c r="B10" s="40" t="s">
        <v>54</v>
      </c>
      <c r="C10" s="41" t="s">
        <v>55</v>
      </c>
      <c r="D10" s="41"/>
      <c r="E10" s="42"/>
      <c r="F10" s="41"/>
      <c r="G10" s="42"/>
    </row>
    <row r="11" spans="2:7" ht="19.5" customHeight="1">
      <c r="B11" s="40" t="s">
        <v>151</v>
      </c>
      <c r="C11" s="41" t="s">
        <v>152</v>
      </c>
      <c r="D11" s="41"/>
      <c r="E11" s="42"/>
      <c r="F11" s="41"/>
      <c r="G11" s="42"/>
    </row>
    <row r="12" spans="2:7" ht="19.5" customHeight="1">
      <c r="B12" s="40" t="s">
        <v>7</v>
      </c>
      <c r="C12" s="41" t="s">
        <v>56</v>
      </c>
      <c r="D12" s="41"/>
      <c r="E12" s="42"/>
      <c r="F12" s="41"/>
      <c r="G12" s="42"/>
    </row>
    <row r="13" spans="2:7" ht="19.5" customHeight="1">
      <c r="B13" s="40" t="s">
        <v>248</v>
      </c>
      <c r="C13" s="41" t="s">
        <v>250</v>
      </c>
      <c r="D13" s="41"/>
      <c r="E13" s="42"/>
      <c r="F13" s="41"/>
      <c r="G13" s="42"/>
    </row>
    <row r="14" spans="2:7" ht="19.5" customHeight="1">
      <c r="B14" s="40" t="s">
        <v>16</v>
      </c>
      <c r="C14" s="41" t="s">
        <v>57</v>
      </c>
      <c r="D14" s="41"/>
      <c r="E14" s="42"/>
      <c r="F14" s="41"/>
      <c r="G14" s="42"/>
    </row>
    <row r="15" spans="2:7" ht="19.5" customHeight="1">
      <c r="B15" s="40" t="s">
        <v>58</v>
      </c>
      <c r="C15" s="41" t="s">
        <v>59</v>
      </c>
      <c r="D15" s="41"/>
      <c r="E15" s="42"/>
      <c r="F15" s="41"/>
      <c r="G15" s="42"/>
    </row>
    <row r="16" spans="2:7" ht="19.5" customHeight="1">
      <c r="B16" s="40" t="s">
        <v>18</v>
      </c>
      <c r="C16" s="41" t="s">
        <v>60</v>
      </c>
      <c r="D16" s="41"/>
      <c r="E16" s="42"/>
      <c r="F16" s="41"/>
      <c r="G16" s="42"/>
    </row>
    <row r="17" spans="2:7" ht="19.5" customHeight="1">
      <c r="B17" s="40" t="s">
        <v>74</v>
      </c>
      <c r="C17" s="41" t="s">
        <v>145</v>
      </c>
      <c r="D17" s="41"/>
      <c r="E17" s="42"/>
      <c r="F17" s="41"/>
      <c r="G17" s="42"/>
    </row>
    <row r="18" spans="2:7" ht="19.5" customHeight="1">
      <c r="B18" s="40" t="s">
        <v>131</v>
      </c>
      <c r="C18" s="41" t="s">
        <v>140</v>
      </c>
      <c r="D18" s="41"/>
      <c r="E18" s="42"/>
      <c r="F18" s="41"/>
      <c r="G18" s="42"/>
    </row>
    <row r="19" spans="2:7" ht="19.5" customHeight="1">
      <c r="B19" s="40" t="s">
        <v>19</v>
      </c>
      <c r="C19" s="41" t="s">
        <v>61</v>
      </c>
      <c r="D19" s="41"/>
      <c r="E19" s="42"/>
      <c r="F19" s="41"/>
      <c r="G19" s="42"/>
    </row>
    <row r="20" spans="2:7" ht="19.5" customHeight="1">
      <c r="B20" s="40" t="s">
        <v>62</v>
      </c>
      <c r="C20" s="41" t="s">
        <v>63</v>
      </c>
      <c r="D20" s="41"/>
      <c r="E20" s="42"/>
      <c r="F20" s="41"/>
      <c r="G20" s="42"/>
    </row>
    <row r="21" spans="2:7" ht="19.5" customHeight="1">
      <c r="B21" s="40" t="s">
        <v>38</v>
      </c>
      <c r="C21" s="41" t="s">
        <v>64</v>
      </c>
      <c r="D21" s="41"/>
      <c r="E21" s="42"/>
      <c r="F21" s="41"/>
      <c r="G21" s="42"/>
    </row>
    <row r="22" spans="2:7" ht="19.5" customHeight="1">
      <c r="B22" s="40" t="s">
        <v>73</v>
      </c>
      <c r="C22" s="41" t="s">
        <v>75</v>
      </c>
      <c r="D22" s="41"/>
      <c r="E22" s="42"/>
      <c r="F22" s="41"/>
      <c r="G22" s="42"/>
    </row>
    <row r="23" spans="2:7" ht="19.5" customHeight="1">
      <c r="B23" s="40" t="s">
        <v>21</v>
      </c>
      <c r="C23" s="41" t="s">
        <v>65</v>
      </c>
      <c r="D23" s="41"/>
      <c r="E23" s="42"/>
      <c r="F23" s="41"/>
      <c r="G23" s="42"/>
    </row>
    <row r="24" spans="2:7" ht="19.5" customHeight="1">
      <c r="B24" s="40" t="s">
        <v>9</v>
      </c>
      <c r="C24" s="41" t="s">
        <v>66</v>
      </c>
      <c r="D24" s="41"/>
      <c r="E24" s="42"/>
      <c r="F24" s="41"/>
      <c r="G24" s="42"/>
    </row>
    <row r="25" spans="2:7" ht="19.5" customHeight="1">
      <c r="B25" s="40" t="s">
        <v>164</v>
      </c>
      <c r="C25" s="41" t="s">
        <v>153</v>
      </c>
      <c r="D25" s="41"/>
      <c r="E25" s="42"/>
      <c r="G25" s="42"/>
    </row>
    <row r="26" spans="2:7" ht="19.5" customHeight="1">
      <c r="B26" s="40" t="s">
        <v>15</v>
      </c>
      <c r="C26" s="41" t="s">
        <v>67</v>
      </c>
      <c r="D26" s="41"/>
      <c r="E26" s="42"/>
      <c r="F26" s="41"/>
      <c r="G26" s="42"/>
    </row>
    <row r="27" spans="2:7" ht="19.5" customHeight="1">
      <c r="B27" s="40" t="s">
        <v>22</v>
      </c>
      <c r="C27" s="41" t="s">
        <v>68</v>
      </c>
      <c r="D27" s="41"/>
      <c r="E27" s="42"/>
      <c r="F27" s="41"/>
      <c r="G27" s="42"/>
    </row>
    <row r="28" spans="2:7" ht="19.5" customHeight="1">
      <c r="B28" s="40" t="s">
        <v>69</v>
      </c>
      <c r="C28" s="41" t="s">
        <v>70</v>
      </c>
      <c r="D28" s="41"/>
      <c r="E28" s="42"/>
      <c r="F28" s="41"/>
      <c r="G28" s="42"/>
    </row>
    <row r="29" spans="2:7" ht="19.5" customHeight="1" thickBot="1">
      <c r="B29" s="43" t="s">
        <v>154</v>
      </c>
      <c r="C29" s="44" t="s">
        <v>155</v>
      </c>
      <c r="D29" s="44"/>
      <c r="E29" s="45"/>
      <c r="F29" s="44"/>
      <c r="G29" s="45"/>
    </row>
    <row r="30" ht="12.75">
      <c r="C30" s="53"/>
    </row>
  </sheetData>
  <sheetProtection/>
  <mergeCells count="1">
    <mergeCell ref="B1:E1"/>
  </mergeCells>
  <printOptions/>
  <pageMargins left="0.75" right="0.75" top="1" bottom="1" header="0.5" footer="0.5"/>
  <pageSetup horizontalDpi="600" verticalDpi="600" orientation="portrait" r:id="rId1"/>
  <headerFooter alignWithMargins="0">
    <oddFooter>&amp;LCPSLD Stats 2013-2014&amp;RPage 1</oddFooter>
  </headerFooter>
</worksheet>
</file>

<file path=xl/worksheets/sheet3.xml><?xml version="1.0" encoding="utf-8"?>
<worksheet xmlns="http://schemas.openxmlformats.org/spreadsheetml/2006/main" xmlns:r="http://schemas.openxmlformats.org/officeDocument/2006/relationships">
  <dimension ref="A1:DY31"/>
  <sheetViews>
    <sheetView tabSelected="1" zoomScale="89" zoomScaleNormal="89" zoomScalePageLayoutView="77" workbookViewId="0" topLeftCell="B1">
      <selection activeCell="P4" sqref="P4"/>
    </sheetView>
  </sheetViews>
  <sheetFormatPr defaultColWidth="9.140625" defaultRowHeight="30.75" customHeight="1"/>
  <cols>
    <col min="1" max="1" width="10.8515625" style="4" hidden="1" customWidth="1"/>
    <col min="2" max="2" width="7.28125" style="11" customWidth="1"/>
    <col min="3" max="3" width="34.421875" style="3" customWidth="1"/>
    <col min="4" max="4" width="23.00390625" style="4" customWidth="1"/>
    <col min="5" max="5" width="20.7109375" style="4" customWidth="1"/>
    <col min="6" max="6" width="15.421875" style="127" customWidth="1"/>
    <col min="7" max="7" width="12.7109375" style="96" customWidth="1"/>
    <col min="8" max="8" width="13.57421875" style="4" customWidth="1"/>
    <col min="9" max="9" width="0.5625" style="2" customWidth="1"/>
    <col min="10" max="10" width="13.00390625" style="25" customWidth="1"/>
    <col min="11" max="11" width="14.8515625" style="25" customWidth="1"/>
    <col min="12" max="12" width="18.421875" style="25" customWidth="1"/>
    <col min="13" max="13" width="17.140625" style="25" customWidth="1"/>
    <col min="14" max="14" width="15.7109375" style="25" customWidth="1"/>
    <col min="15" max="15" width="15.57421875" style="104" customWidth="1"/>
    <col min="16" max="16" width="10.8515625" style="111" customWidth="1"/>
    <col min="17" max="17" width="13.57421875" style="70" customWidth="1"/>
    <col min="18" max="18" width="8.7109375" style="4" customWidth="1"/>
    <col min="19" max="19" width="0.71875" style="2" customWidth="1"/>
    <col min="20" max="20" width="11.00390625" style="4" customWidth="1"/>
    <col min="21" max="21" width="9.28125" style="4" customWidth="1"/>
    <col min="22" max="22" width="11.8515625" style="4" customWidth="1"/>
    <col min="23" max="23" width="13.8515625" style="5" customWidth="1"/>
    <col min="24" max="24" width="10.57421875" style="4" customWidth="1"/>
    <col min="25" max="25" width="13.7109375" style="6" customWidth="1"/>
    <col min="26" max="26" width="0.71875" style="21" customWidth="1"/>
    <col min="27" max="27" width="11.00390625" style="171" customWidth="1"/>
    <col min="28" max="28" width="9.00390625" style="25" customWidth="1"/>
    <col min="29" max="30" width="9.8515625" style="25" customWidth="1"/>
    <col min="31" max="31" width="10.28125" style="171" customWidth="1"/>
    <col min="32" max="32" width="17.140625" style="27" customWidth="1"/>
    <col min="33" max="33" width="13.57421875" style="94" customWidth="1"/>
    <col min="34" max="34" width="12.00390625" style="90" customWidth="1"/>
    <col min="35" max="35" width="11.00390625" style="25" customWidth="1"/>
    <col min="36" max="36" width="10.00390625" style="25" customWidth="1"/>
    <col min="37" max="37" width="13.28125" style="25" customWidth="1"/>
    <col min="38" max="38" width="0.71875" style="2" customWidth="1"/>
    <col min="39" max="39" width="10.57421875" style="25" customWidth="1"/>
    <col min="40" max="40" width="11.8515625" style="25" customWidth="1"/>
    <col min="41" max="41" width="13.8515625" style="104" customWidth="1"/>
    <col min="42" max="42" width="13.28125" style="90" customWidth="1"/>
    <col min="43" max="43" width="13.00390625" style="25" customWidth="1"/>
    <col min="44" max="44" width="13.00390625" style="90" customWidth="1"/>
    <col min="45" max="45" width="10.421875" style="162" customWidth="1"/>
    <col min="46" max="46" width="13.28125" style="25" customWidth="1"/>
    <col min="47" max="47" width="15.7109375" style="90" customWidth="1"/>
    <col min="48" max="48" width="15.00390625" style="25" customWidth="1"/>
    <col min="49" max="49" width="0.71875" style="29" customWidth="1"/>
    <col min="50" max="50" width="16.421875" style="104" customWidth="1"/>
    <col min="51" max="51" width="15.8515625" style="90" customWidth="1"/>
    <col min="52" max="52" width="12.8515625" style="25" customWidth="1"/>
    <col min="53" max="53" width="13.8515625" style="25" customWidth="1"/>
    <col min="54" max="54" width="16.140625" style="104" customWidth="1"/>
    <col min="55" max="55" width="13.7109375" style="176" customWidth="1"/>
    <col min="56" max="56" width="13.00390625" style="167" customWidth="1"/>
    <col min="57" max="57" width="15.28125" style="25" customWidth="1"/>
    <col min="58" max="58" width="15.28125" style="162" customWidth="1"/>
    <col min="59" max="59" width="16.421875" style="139" customWidth="1"/>
    <col min="60" max="60" width="13.140625" style="136" customWidth="1"/>
    <col min="61" max="61" width="16.57421875" style="30" customWidth="1"/>
    <col min="62" max="62" width="15.00390625" style="25" customWidth="1"/>
    <col min="63" max="63" width="16.7109375" style="27" customWidth="1"/>
    <col min="64" max="64" width="0.71875" style="21" hidden="1" customWidth="1"/>
    <col min="65" max="65" width="18.57421875" style="25" customWidth="1"/>
    <col min="66" max="66" width="18.28125" style="25" customWidth="1"/>
    <col min="67" max="67" width="18.00390625" style="27" customWidth="1"/>
    <col min="68" max="68" width="0.71875" style="21" customWidth="1"/>
    <col min="69" max="69" width="15.7109375" style="31" customWidth="1"/>
    <col min="70" max="70" width="12.7109375" style="31" customWidth="1"/>
    <col min="71" max="71" width="11.421875" style="31" customWidth="1"/>
    <col min="72" max="72" width="13.421875" style="31" customWidth="1"/>
    <col min="73" max="73" width="13.8515625" style="31" customWidth="1"/>
    <col min="74" max="74" width="14.421875" style="31" customWidth="1"/>
    <col min="75" max="75" width="11.140625" style="31" customWidth="1"/>
    <col min="76" max="76" width="10.7109375" style="31" customWidth="1"/>
    <col min="77" max="77" width="14.421875" style="31" customWidth="1"/>
    <col min="78" max="78" width="13.57421875" style="31" customWidth="1"/>
    <col min="79" max="80" width="12.28125" style="31" customWidth="1"/>
    <col min="81" max="81" width="11.140625" style="31" customWidth="1"/>
    <col min="82" max="83" width="13.7109375" style="31" customWidth="1"/>
    <col min="84" max="84" width="10.8515625" style="31" customWidth="1"/>
    <col min="85" max="85" width="11.7109375" style="31" customWidth="1"/>
    <col min="86" max="86" width="10.421875" style="31" customWidth="1"/>
    <col min="87" max="88" width="13.7109375" style="31" customWidth="1"/>
    <col min="89" max="89" width="17.421875" style="31" bestFit="1" customWidth="1"/>
    <col min="90" max="90" width="13.7109375" style="31" customWidth="1"/>
    <col min="91" max="91" width="15.140625" style="31" customWidth="1"/>
    <col min="92" max="92" width="16.8515625" style="31" customWidth="1"/>
    <col min="93" max="93" width="0.71875" style="22" customWidth="1"/>
    <col min="94" max="94" width="20.140625" style="6" customWidth="1"/>
    <col min="95" max="95" width="0.85546875" style="22" customWidth="1"/>
    <col min="96" max="96" width="17.8515625" style="4" customWidth="1"/>
    <col min="97" max="97" width="19.140625" style="4" customWidth="1"/>
    <col min="98" max="98" width="19.421875" style="4" customWidth="1"/>
    <col min="99" max="99" width="18.28125" style="4" customWidth="1"/>
    <col min="100" max="100" width="17.8515625" style="4" customWidth="1"/>
    <col min="101" max="101" width="17.7109375" style="4" customWidth="1"/>
    <col min="102" max="102" width="26.8515625" style="4" customWidth="1"/>
    <col min="103" max="103" width="16.7109375" style="4" customWidth="1"/>
    <col min="104" max="106" width="19.28125" style="4" customWidth="1"/>
    <col min="107" max="107" width="0.71875" style="2" customWidth="1"/>
    <col min="108" max="108" width="6.28125" style="12" customWidth="1"/>
    <col min="109" max="109" width="5.8515625" style="12" customWidth="1"/>
    <col min="110" max="110" width="6.140625" style="12" customWidth="1"/>
    <col min="111" max="111" width="7.140625" style="12" customWidth="1"/>
    <col min="112" max="112" width="6.00390625" style="13" customWidth="1"/>
    <col min="113" max="113" width="5.7109375" style="14" customWidth="1"/>
    <col min="114" max="114" width="6.00390625" style="14" customWidth="1"/>
    <col min="115" max="115" width="7.57421875" style="13" customWidth="1"/>
    <col min="116" max="116" width="7.140625" style="14" customWidth="1"/>
    <col min="117" max="117" width="7.00390625" style="15" customWidth="1"/>
    <col min="118" max="118" width="5.28125" style="12" customWidth="1"/>
    <col min="119" max="119" width="6.28125" style="14" customWidth="1"/>
    <col min="120" max="120" width="5.421875" style="12" customWidth="1"/>
    <col min="121" max="121" width="5.8515625" style="12" customWidth="1"/>
    <col min="122" max="122" width="5.28125" style="14" customWidth="1"/>
    <col min="123" max="123" width="5.8515625" style="14" customWidth="1"/>
    <col min="124" max="124" width="7.140625" style="14" customWidth="1"/>
    <col min="125" max="125" width="7.00390625" style="14" customWidth="1"/>
    <col min="126" max="126" width="6.00390625" style="14" customWidth="1"/>
    <col min="127" max="127" width="6.28125" style="14" customWidth="1"/>
    <col min="128" max="128" width="0.9921875" style="4" customWidth="1"/>
    <col min="129" max="16384" width="9.140625" style="4" customWidth="1"/>
  </cols>
  <sheetData>
    <row r="1" spans="1:128" s="97" customFormat="1" ht="26.25" customHeight="1">
      <c r="A1" s="141"/>
      <c r="B1" s="392" t="s">
        <v>35</v>
      </c>
      <c r="C1" s="392"/>
      <c r="D1" s="392"/>
      <c r="E1" s="392"/>
      <c r="F1" s="393"/>
      <c r="G1" s="365" t="s">
        <v>178</v>
      </c>
      <c r="H1" s="404"/>
      <c r="I1" s="98"/>
      <c r="J1" s="379" t="s">
        <v>181</v>
      </c>
      <c r="K1" s="379"/>
      <c r="L1" s="379"/>
      <c r="M1" s="379"/>
      <c r="N1" s="379"/>
      <c r="O1" s="379"/>
      <c r="P1" s="379"/>
      <c r="Q1" s="379"/>
      <c r="R1" s="380"/>
      <c r="S1" s="99"/>
      <c r="T1" s="364" t="s">
        <v>91</v>
      </c>
      <c r="U1" s="365"/>
      <c r="V1" s="365"/>
      <c r="W1" s="365"/>
      <c r="X1" s="365"/>
      <c r="Y1" s="378"/>
      <c r="Z1" s="100"/>
      <c r="AA1" s="396" t="s">
        <v>183</v>
      </c>
      <c r="AB1" s="397"/>
      <c r="AC1" s="397"/>
      <c r="AD1" s="397"/>
      <c r="AE1" s="397"/>
      <c r="AF1" s="397"/>
      <c r="AG1" s="397"/>
      <c r="AH1" s="397"/>
      <c r="AI1" s="397"/>
      <c r="AJ1" s="397"/>
      <c r="AK1" s="398"/>
      <c r="AL1" s="100"/>
      <c r="AM1" s="364" t="s">
        <v>92</v>
      </c>
      <c r="AN1" s="365"/>
      <c r="AO1" s="365"/>
      <c r="AP1" s="365"/>
      <c r="AQ1" s="365"/>
      <c r="AR1" s="365"/>
      <c r="AS1" s="365"/>
      <c r="AT1" s="365"/>
      <c r="AU1" s="365"/>
      <c r="AV1" s="366"/>
      <c r="AW1" s="133"/>
      <c r="AX1" s="370" t="s">
        <v>186</v>
      </c>
      <c r="AY1" s="371"/>
      <c r="AZ1" s="371"/>
      <c r="BA1" s="371"/>
      <c r="BB1" s="371"/>
      <c r="BC1" s="371"/>
      <c r="BD1" s="371"/>
      <c r="BE1" s="371"/>
      <c r="BF1" s="371"/>
      <c r="BG1" s="371"/>
      <c r="BH1" s="371"/>
      <c r="BI1" s="371"/>
      <c r="BJ1" s="371"/>
      <c r="BK1" s="372"/>
      <c r="BL1" s="100"/>
      <c r="BM1" s="373" t="s">
        <v>94</v>
      </c>
      <c r="BN1" s="374"/>
      <c r="BO1" s="372"/>
      <c r="BP1" s="100"/>
      <c r="BQ1" s="376" t="s">
        <v>192</v>
      </c>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100"/>
      <c r="CP1" s="129" t="s">
        <v>39</v>
      </c>
      <c r="CQ1" s="100"/>
      <c r="CR1" s="370" t="s">
        <v>246</v>
      </c>
      <c r="CS1" s="371"/>
      <c r="CT1" s="371"/>
      <c r="CU1" s="371"/>
      <c r="CV1" s="371"/>
      <c r="CW1" s="371"/>
      <c r="CX1" s="371"/>
      <c r="CY1" s="371"/>
      <c r="CZ1" s="371"/>
      <c r="DA1" s="375"/>
      <c r="DB1" s="327"/>
      <c r="DC1" s="100"/>
      <c r="DD1" s="361" t="s">
        <v>202</v>
      </c>
      <c r="DE1" s="361" t="s">
        <v>244</v>
      </c>
      <c r="DF1" s="361" t="s">
        <v>257</v>
      </c>
      <c r="DG1" s="361" t="s">
        <v>258</v>
      </c>
      <c r="DH1" s="383" t="s">
        <v>259</v>
      </c>
      <c r="DI1" s="382" t="s">
        <v>260</v>
      </c>
      <c r="DJ1" s="381" t="s">
        <v>261</v>
      </c>
      <c r="DK1" s="388" t="s">
        <v>262</v>
      </c>
      <c r="DL1" s="381" t="s">
        <v>201</v>
      </c>
      <c r="DM1" s="389" t="s">
        <v>200</v>
      </c>
      <c r="DN1" s="389" t="s">
        <v>199</v>
      </c>
      <c r="DO1" s="381" t="s">
        <v>263</v>
      </c>
      <c r="DP1" s="389" t="s">
        <v>227</v>
      </c>
      <c r="DQ1" s="389" t="s">
        <v>228</v>
      </c>
      <c r="DR1" s="381" t="s">
        <v>229</v>
      </c>
      <c r="DS1" s="381" t="s">
        <v>230</v>
      </c>
      <c r="DT1" s="381" t="s">
        <v>231</v>
      </c>
      <c r="DU1" s="381" t="s">
        <v>238</v>
      </c>
      <c r="DV1" s="382" t="s">
        <v>239</v>
      </c>
      <c r="DW1" s="382" t="s">
        <v>264</v>
      </c>
      <c r="DX1" s="102"/>
    </row>
    <row r="2" spans="2:128" s="9" customFormat="1" ht="12.75" customHeight="1">
      <c r="B2" s="51"/>
      <c r="C2" s="142"/>
      <c r="D2" s="51"/>
      <c r="E2" s="51"/>
      <c r="F2" s="143"/>
      <c r="G2" s="95" t="s">
        <v>27</v>
      </c>
      <c r="H2" s="9" t="s">
        <v>28</v>
      </c>
      <c r="I2" s="10"/>
      <c r="J2" s="50" t="s">
        <v>27</v>
      </c>
      <c r="K2" s="50" t="s">
        <v>28</v>
      </c>
      <c r="L2" s="50" t="s">
        <v>29</v>
      </c>
      <c r="M2" s="50" t="s">
        <v>30</v>
      </c>
      <c r="N2" s="50" t="s">
        <v>77</v>
      </c>
      <c r="O2" s="103" t="s">
        <v>78</v>
      </c>
      <c r="P2" s="239" t="s">
        <v>32</v>
      </c>
      <c r="Q2" s="107" t="s">
        <v>34</v>
      </c>
      <c r="R2" s="51" t="s">
        <v>146</v>
      </c>
      <c r="S2" s="10"/>
      <c r="T2" s="9" t="s">
        <v>27</v>
      </c>
      <c r="U2" s="9" t="s">
        <v>28</v>
      </c>
      <c r="V2" s="9" t="s">
        <v>29</v>
      </c>
      <c r="W2" s="9" t="s">
        <v>85</v>
      </c>
      <c r="X2" s="52" t="s">
        <v>31</v>
      </c>
      <c r="Y2" s="9" t="s">
        <v>86</v>
      </c>
      <c r="Z2" s="10"/>
      <c r="AA2" s="169" t="s">
        <v>27</v>
      </c>
      <c r="AB2" s="24" t="s">
        <v>28</v>
      </c>
      <c r="AC2" s="24" t="s">
        <v>29</v>
      </c>
      <c r="AD2" s="24" t="s">
        <v>30</v>
      </c>
      <c r="AE2" s="174" t="s">
        <v>31</v>
      </c>
      <c r="AF2" s="26" t="s">
        <v>40</v>
      </c>
      <c r="AG2" s="91" t="s">
        <v>32</v>
      </c>
      <c r="AH2" s="88" t="s">
        <v>27</v>
      </c>
      <c r="AI2" s="24" t="s">
        <v>28</v>
      </c>
      <c r="AJ2" s="24" t="s">
        <v>29</v>
      </c>
      <c r="AK2" s="24" t="s">
        <v>85</v>
      </c>
      <c r="AL2" s="10"/>
      <c r="AM2" s="24" t="s">
        <v>84</v>
      </c>
      <c r="AN2" s="24" t="s">
        <v>87</v>
      </c>
      <c r="AO2" s="24" t="s">
        <v>95</v>
      </c>
      <c r="AP2" s="88" t="s">
        <v>28</v>
      </c>
      <c r="AQ2" s="24" t="s">
        <v>29</v>
      </c>
      <c r="AR2" s="88" t="s">
        <v>30</v>
      </c>
      <c r="AS2" s="157" t="s">
        <v>31</v>
      </c>
      <c r="AT2" s="24" t="s">
        <v>33</v>
      </c>
      <c r="AU2" s="88" t="s">
        <v>32</v>
      </c>
      <c r="AV2" s="24" t="s">
        <v>34</v>
      </c>
      <c r="AW2" s="28"/>
      <c r="AX2" s="24" t="s">
        <v>27</v>
      </c>
      <c r="AY2" s="24" t="s">
        <v>28</v>
      </c>
      <c r="AZ2" s="24" t="s">
        <v>29</v>
      </c>
      <c r="BA2" s="24" t="s">
        <v>30</v>
      </c>
      <c r="BB2" s="9" t="s">
        <v>209</v>
      </c>
      <c r="BC2" s="166" t="s">
        <v>33</v>
      </c>
      <c r="BD2" s="166" t="s">
        <v>32</v>
      </c>
      <c r="BE2" s="24" t="s">
        <v>34</v>
      </c>
      <c r="BF2" s="24" t="s">
        <v>146</v>
      </c>
      <c r="BG2" s="24" t="s">
        <v>252</v>
      </c>
      <c r="BH2" s="88" t="s">
        <v>253</v>
      </c>
      <c r="BI2" s="24" t="s">
        <v>254</v>
      </c>
      <c r="BJ2" s="24" t="s">
        <v>255</v>
      </c>
      <c r="BK2" s="24" t="s">
        <v>256</v>
      </c>
      <c r="BL2" s="10"/>
      <c r="BM2" s="24" t="s">
        <v>27</v>
      </c>
      <c r="BN2" s="24" t="s">
        <v>28</v>
      </c>
      <c r="BO2" s="24" t="s">
        <v>36</v>
      </c>
      <c r="BP2" s="10"/>
      <c r="BQ2" s="8"/>
      <c r="BR2" s="145" t="s">
        <v>27</v>
      </c>
      <c r="BS2" s="145" t="s">
        <v>28</v>
      </c>
      <c r="BT2" s="145" t="s">
        <v>29</v>
      </c>
      <c r="BU2" s="145" t="s">
        <v>30</v>
      </c>
      <c r="BV2" s="8"/>
      <c r="BW2" s="145" t="s">
        <v>27</v>
      </c>
      <c r="BX2" s="145" t="s">
        <v>28</v>
      </c>
      <c r="BY2" s="145" t="s">
        <v>29</v>
      </c>
      <c r="BZ2" s="145" t="s">
        <v>30</v>
      </c>
      <c r="CB2" s="145" t="s">
        <v>27</v>
      </c>
      <c r="CC2" s="145" t="s">
        <v>28</v>
      </c>
      <c r="CD2" s="145" t="s">
        <v>29</v>
      </c>
      <c r="CE2" s="145" t="s">
        <v>30</v>
      </c>
      <c r="CF2" s="8"/>
      <c r="CG2" s="145" t="s">
        <v>27</v>
      </c>
      <c r="CH2" s="145" t="s">
        <v>28</v>
      </c>
      <c r="CI2" s="145" t="s">
        <v>29</v>
      </c>
      <c r="CJ2" s="153" t="s">
        <v>30</v>
      </c>
      <c r="CK2" s="152" t="s">
        <v>31</v>
      </c>
      <c r="CL2" s="145" t="s">
        <v>33</v>
      </c>
      <c r="CM2" s="145" t="s">
        <v>32</v>
      </c>
      <c r="CN2" s="145" t="s">
        <v>34</v>
      </c>
      <c r="CO2" s="10"/>
      <c r="CP2" s="9" t="s">
        <v>27</v>
      </c>
      <c r="CQ2" s="23"/>
      <c r="DC2" s="10"/>
      <c r="DD2" s="362"/>
      <c r="DE2" s="362"/>
      <c r="DF2" s="362"/>
      <c r="DG2" s="362"/>
      <c r="DH2" s="384"/>
      <c r="DI2" s="386"/>
      <c r="DJ2" s="381"/>
      <c r="DK2" s="388"/>
      <c r="DL2" s="381"/>
      <c r="DM2" s="389"/>
      <c r="DN2" s="389"/>
      <c r="DO2" s="381"/>
      <c r="DP2" s="389"/>
      <c r="DQ2" s="389"/>
      <c r="DR2" s="381"/>
      <c r="DS2" s="381"/>
      <c r="DT2" s="381"/>
      <c r="DU2" s="381"/>
      <c r="DV2" s="386"/>
      <c r="DW2" s="386"/>
      <c r="DX2" s="10"/>
    </row>
    <row r="3" spans="3:128" s="9" customFormat="1" ht="25.5" customHeight="1">
      <c r="C3" s="8"/>
      <c r="F3" s="126"/>
      <c r="G3" s="95"/>
      <c r="I3" s="124"/>
      <c r="J3" s="401" t="s">
        <v>245</v>
      </c>
      <c r="K3" s="402"/>
      <c r="L3" s="402"/>
      <c r="M3" s="402"/>
      <c r="N3" s="402"/>
      <c r="O3" s="403"/>
      <c r="P3" s="281" t="s">
        <v>182</v>
      </c>
      <c r="Q3" s="399" t="s">
        <v>179</v>
      </c>
      <c r="R3" s="400"/>
      <c r="S3" s="125"/>
      <c r="T3" s="278"/>
      <c r="X3" s="52"/>
      <c r="Y3" s="278"/>
      <c r="Z3" s="10"/>
      <c r="AA3" s="367" t="s">
        <v>168</v>
      </c>
      <c r="AB3" s="358"/>
      <c r="AC3" s="358"/>
      <c r="AD3" s="358"/>
      <c r="AE3" s="358"/>
      <c r="AF3" s="358"/>
      <c r="AG3" s="394"/>
      <c r="AH3" s="395" t="s">
        <v>175</v>
      </c>
      <c r="AI3" s="368"/>
      <c r="AJ3" s="368"/>
      <c r="AK3" s="369"/>
      <c r="AL3" s="105"/>
      <c r="AM3" s="360" t="s">
        <v>218</v>
      </c>
      <c r="AN3" s="358"/>
      <c r="AO3" s="359"/>
      <c r="AP3" s="358" t="s">
        <v>214</v>
      </c>
      <c r="AQ3" s="359"/>
      <c r="AR3" s="358" t="s">
        <v>217</v>
      </c>
      <c r="AS3" s="358"/>
      <c r="AT3" s="358"/>
      <c r="AU3" s="358"/>
      <c r="AV3" s="359"/>
      <c r="AW3" s="28"/>
      <c r="AX3" s="24"/>
      <c r="AY3" s="367" t="s">
        <v>188</v>
      </c>
      <c r="AZ3" s="368"/>
      <c r="BA3" s="368"/>
      <c r="BB3" s="369"/>
      <c r="BC3" s="367" t="s">
        <v>189</v>
      </c>
      <c r="BD3" s="368"/>
      <c r="BE3" s="368"/>
      <c r="BF3" s="368"/>
      <c r="BG3" s="369"/>
      <c r="BH3" s="88"/>
      <c r="BI3" s="24"/>
      <c r="BJ3" s="24"/>
      <c r="BK3" s="24"/>
      <c r="BL3" s="10"/>
      <c r="BM3" s="24"/>
      <c r="BN3" s="24"/>
      <c r="BO3" s="24"/>
      <c r="BP3" s="10"/>
      <c r="BQ3" s="24"/>
      <c r="BR3" s="24"/>
      <c r="BS3" s="24"/>
      <c r="BT3" s="24"/>
      <c r="BU3" s="24"/>
      <c r="BV3" s="24"/>
      <c r="BW3" s="24"/>
      <c r="BX3" s="24"/>
      <c r="BY3" s="24"/>
      <c r="BZ3" s="24"/>
      <c r="CA3" s="24"/>
      <c r="CB3" s="24"/>
      <c r="CC3" s="24"/>
      <c r="CD3" s="24"/>
      <c r="CE3" s="24"/>
      <c r="CF3" s="24"/>
      <c r="CG3" s="24"/>
      <c r="CH3" s="24"/>
      <c r="CI3" s="24"/>
      <c r="CJ3" s="280"/>
      <c r="CK3" s="390" t="s">
        <v>208</v>
      </c>
      <c r="CL3" s="390"/>
      <c r="CM3" s="390"/>
      <c r="CN3" s="391"/>
      <c r="CO3" s="100"/>
      <c r="CQ3" s="106"/>
      <c r="CY3" s="140"/>
      <c r="CZ3" s="140"/>
      <c r="DA3" s="140"/>
      <c r="DB3" s="140"/>
      <c r="DC3" s="105"/>
      <c r="DD3" s="362"/>
      <c r="DE3" s="362"/>
      <c r="DF3" s="362"/>
      <c r="DG3" s="362"/>
      <c r="DH3" s="384"/>
      <c r="DI3" s="386"/>
      <c r="DJ3" s="382"/>
      <c r="DK3" s="383"/>
      <c r="DL3" s="382"/>
      <c r="DM3" s="361"/>
      <c r="DN3" s="361"/>
      <c r="DO3" s="382"/>
      <c r="DP3" s="361"/>
      <c r="DQ3" s="361"/>
      <c r="DR3" s="382"/>
      <c r="DS3" s="382"/>
      <c r="DT3" s="382"/>
      <c r="DU3" s="382"/>
      <c r="DV3" s="386"/>
      <c r="DW3" s="386"/>
      <c r="DX3" s="10"/>
    </row>
    <row r="4" spans="1:128" s="112" customFormat="1" ht="63.75" customHeight="1">
      <c r="A4" s="112" t="s">
        <v>0</v>
      </c>
      <c r="B4" s="85" t="s">
        <v>79</v>
      </c>
      <c r="C4" s="324" t="s">
        <v>1</v>
      </c>
      <c r="D4" s="113" t="s">
        <v>2</v>
      </c>
      <c r="E4" s="112" t="s">
        <v>162</v>
      </c>
      <c r="F4" s="240" t="s">
        <v>26</v>
      </c>
      <c r="G4" s="123" t="s">
        <v>176</v>
      </c>
      <c r="H4" s="114" t="s">
        <v>177</v>
      </c>
      <c r="I4" s="98"/>
      <c r="J4" s="86" t="s">
        <v>96</v>
      </c>
      <c r="K4" s="86" t="s">
        <v>97</v>
      </c>
      <c r="L4" s="86" t="s">
        <v>127</v>
      </c>
      <c r="M4" s="86" t="s">
        <v>128</v>
      </c>
      <c r="N4" s="87" t="s">
        <v>98</v>
      </c>
      <c r="O4" s="279" t="s">
        <v>99</v>
      </c>
      <c r="P4" s="282" t="s">
        <v>100</v>
      </c>
      <c r="Q4" s="115" t="s">
        <v>180</v>
      </c>
      <c r="R4" s="116" t="s">
        <v>212</v>
      </c>
      <c r="S4" s="99"/>
      <c r="T4" s="114" t="s">
        <v>213</v>
      </c>
      <c r="U4" s="86" t="s">
        <v>101</v>
      </c>
      <c r="V4" s="117" t="s">
        <v>102</v>
      </c>
      <c r="W4" s="87" t="s">
        <v>194</v>
      </c>
      <c r="X4" s="86" t="s">
        <v>103</v>
      </c>
      <c r="Y4" s="87" t="s">
        <v>195</v>
      </c>
      <c r="Z4" s="100"/>
      <c r="AA4" s="170" t="s">
        <v>104</v>
      </c>
      <c r="AB4" s="118" t="s">
        <v>169</v>
      </c>
      <c r="AC4" s="118" t="s">
        <v>105</v>
      </c>
      <c r="AD4" s="118" t="s">
        <v>170</v>
      </c>
      <c r="AE4" s="175" t="s">
        <v>106</v>
      </c>
      <c r="AF4" s="119" t="s">
        <v>171</v>
      </c>
      <c r="AG4" s="120" t="s">
        <v>172</v>
      </c>
      <c r="AH4" s="121" t="s">
        <v>173</v>
      </c>
      <c r="AI4" s="134" t="s">
        <v>247</v>
      </c>
      <c r="AJ4" s="134" t="s">
        <v>184</v>
      </c>
      <c r="AK4" s="119" t="s">
        <v>174</v>
      </c>
      <c r="AL4" s="100"/>
      <c r="AM4" s="118" t="s">
        <v>107</v>
      </c>
      <c r="AN4" s="118" t="s">
        <v>108</v>
      </c>
      <c r="AO4" s="290" t="s">
        <v>185</v>
      </c>
      <c r="AP4" s="144" t="s">
        <v>215</v>
      </c>
      <c r="AQ4" s="134" t="s">
        <v>216</v>
      </c>
      <c r="AR4" s="130" t="s">
        <v>109</v>
      </c>
      <c r="AS4" s="158" t="s">
        <v>110</v>
      </c>
      <c r="AT4" s="118" t="s">
        <v>111</v>
      </c>
      <c r="AU4" s="144" t="s">
        <v>219</v>
      </c>
      <c r="AV4" s="134" t="s">
        <v>220</v>
      </c>
      <c r="AW4" s="101"/>
      <c r="AX4" s="134" t="s">
        <v>187</v>
      </c>
      <c r="AY4" s="118" t="s">
        <v>104</v>
      </c>
      <c r="AZ4" s="118" t="s">
        <v>112</v>
      </c>
      <c r="BA4" s="118" t="s">
        <v>113</v>
      </c>
      <c r="BB4" s="293" t="s">
        <v>221</v>
      </c>
      <c r="BC4" s="177" t="s">
        <v>173</v>
      </c>
      <c r="BD4" s="177" t="s">
        <v>247</v>
      </c>
      <c r="BE4" s="134" t="s">
        <v>184</v>
      </c>
      <c r="BF4" s="307" t="s">
        <v>251</v>
      </c>
      <c r="BG4" s="290" t="s">
        <v>191</v>
      </c>
      <c r="BH4" s="130" t="s">
        <v>114</v>
      </c>
      <c r="BI4" s="122" t="s">
        <v>222</v>
      </c>
      <c r="BJ4" s="118" t="s">
        <v>115</v>
      </c>
      <c r="BK4" s="122" t="s">
        <v>190</v>
      </c>
      <c r="BL4" s="100"/>
      <c r="BM4" s="118" t="s">
        <v>116</v>
      </c>
      <c r="BN4" s="118" t="s">
        <v>166</v>
      </c>
      <c r="BO4" s="122" t="s">
        <v>117</v>
      </c>
      <c r="BP4" s="100"/>
      <c r="BQ4" s="154" t="s">
        <v>204</v>
      </c>
      <c r="BR4" s="146" t="s">
        <v>205</v>
      </c>
      <c r="BS4" s="146" t="s">
        <v>118</v>
      </c>
      <c r="BT4" s="155" t="s">
        <v>223</v>
      </c>
      <c r="BU4" s="155" t="s">
        <v>224</v>
      </c>
      <c r="BV4" s="154" t="s">
        <v>204</v>
      </c>
      <c r="BW4" s="146" t="s">
        <v>205</v>
      </c>
      <c r="BX4" s="146" t="s">
        <v>118</v>
      </c>
      <c r="BY4" s="155" t="s">
        <v>223</v>
      </c>
      <c r="BZ4" s="155" t="s">
        <v>211</v>
      </c>
      <c r="CA4" s="154" t="s">
        <v>204</v>
      </c>
      <c r="CB4" s="146" t="s">
        <v>205</v>
      </c>
      <c r="CC4" s="146" t="s">
        <v>118</v>
      </c>
      <c r="CD4" s="155" t="s">
        <v>223</v>
      </c>
      <c r="CE4" s="155" t="s">
        <v>211</v>
      </c>
      <c r="CF4" s="154" t="s">
        <v>204</v>
      </c>
      <c r="CG4" s="146" t="s">
        <v>205</v>
      </c>
      <c r="CH4" s="146" t="s">
        <v>118</v>
      </c>
      <c r="CI4" s="155" t="s">
        <v>223</v>
      </c>
      <c r="CJ4" s="156" t="s">
        <v>210</v>
      </c>
      <c r="CK4" s="151" t="s">
        <v>206</v>
      </c>
      <c r="CL4" s="147" t="s">
        <v>207</v>
      </c>
      <c r="CM4" s="147" t="s">
        <v>225</v>
      </c>
      <c r="CN4" s="147" t="s">
        <v>226</v>
      </c>
      <c r="CO4" s="100"/>
      <c r="CP4" s="114" t="s">
        <v>193</v>
      </c>
      <c r="CQ4" s="100"/>
      <c r="CR4" s="114" t="s">
        <v>119</v>
      </c>
      <c r="CS4" s="114" t="s">
        <v>120</v>
      </c>
      <c r="CT4" s="114" t="s">
        <v>121</v>
      </c>
      <c r="CU4" s="234" t="s">
        <v>122</v>
      </c>
      <c r="CV4" s="114" t="s">
        <v>123</v>
      </c>
      <c r="CW4" s="114" t="s">
        <v>124</v>
      </c>
      <c r="CX4" s="114" t="s">
        <v>125</v>
      </c>
      <c r="CY4" s="114" t="s">
        <v>196</v>
      </c>
      <c r="CZ4" s="114" t="s">
        <v>197</v>
      </c>
      <c r="DA4" s="114" t="s">
        <v>198</v>
      </c>
      <c r="DB4" s="114" t="s">
        <v>274</v>
      </c>
      <c r="DC4" s="100"/>
      <c r="DD4" s="363"/>
      <c r="DE4" s="363"/>
      <c r="DF4" s="363"/>
      <c r="DG4" s="363"/>
      <c r="DH4" s="385"/>
      <c r="DI4" s="387"/>
      <c r="DJ4" s="382"/>
      <c r="DK4" s="383"/>
      <c r="DL4" s="382"/>
      <c r="DM4" s="361"/>
      <c r="DN4" s="361"/>
      <c r="DO4" s="382"/>
      <c r="DP4" s="361"/>
      <c r="DQ4" s="361"/>
      <c r="DR4" s="382"/>
      <c r="DS4" s="382"/>
      <c r="DT4" s="382"/>
      <c r="DU4" s="382"/>
      <c r="DV4" s="387"/>
      <c r="DW4" s="387"/>
      <c r="DX4" s="102"/>
    </row>
    <row r="5" spans="1:129" s="1" customFormat="1" ht="28.5" customHeight="1">
      <c r="A5" s="1" t="s">
        <v>167</v>
      </c>
      <c r="B5" s="11" t="s">
        <v>6</v>
      </c>
      <c r="C5" s="192" t="s">
        <v>6</v>
      </c>
      <c r="D5" s="55" t="s">
        <v>437</v>
      </c>
      <c r="E5" s="55" t="s">
        <v>437</v>
      </c>
      <c r="F5" s="128" t="s">
        <v>361</v>
      </c>
      <c r="G5" s="189">
        <v>3</v>
      </c>
      <c r="H5" s="189">
        <v>2</v>
      </c>
      <c r="I5" s="73"/>
      <c r="J5" s="335">
        <v>11785</v>
      </c>
      <c r="K5" s="336">
        <v>13279.1</v>
      </c>
      <c r="L5" s="340">
        <v>5480</v>
      </c>
      <c r="M5" s="336">
        <v>6444</v>
      </c>
      <c r="N5" s="336">
        <v>17265</v>
      </c>
      <c r="O5" s="337">
        <v>19723.1</v>
      </c>
      <c r="P5" s="283">
        <v>1100</v>
      </c>
      <c r="Q5" s="109" t="s">
        <v>301</v>
      </c>
      <c r="R5" s="84">
        <v>52</v>
      </c>
      <c r="S5" s="73"/>
      <c r="T5" s="63">
        <v>9.7</v>
      </c>
      <c r="U5" s="63">
        <v>19.61</v>
      </c>
      <c r="V5" s="63">
        <v>2</v>
      </c>
      <c r="W5" s="184">
        <f>T5+U5+V5</f>
        <v>31.31</v>
      </c>
      <c r="X5" s="184">
        <v>0</v>
      </c>
      <c r="Y5" s="184">
        <f>W5+X5</f>
        <v>31.31</v>
      </c>
      <c r="Z5" s="73"/>
      <c r="AA5" s="172">
        <v>108310</v>
      </c>
      <c r="AB5" s="194">
        <v>6179</v>
      </c>
      <c r="AC5" s="62">
        <v>90</v>
      </c>
      <c r="AD5" s="62">
        <v>273</v>
      </c>
      <c r="AE5" s="172">
        <v>12543</v>
      </c>
      <c r="AF5" s="329">
        <f>AA5+AB5+AC5+AD5+AE5</f>
        <v>127395</v>
      </c>
      <c r="AG5" s="92">
        <v>314</v>
      </c>
      <c r="AH5" s="241">
        <v>38354</v>
      </c>
      <c r="AI5" s="89">
        <v>5121</v>
      </c>
      <c r="AJ5" s="62">
        <v>34815</v>
      </c>
      <c r="AK5" s="62">
        <f>AH5+AI5+AJ5</f>
        <v>78290</v>
      </c>
      <c r="AL5" s="72"/>
      <c r="AM5" s="62">
        <v>8533</v>
      </c>
      <c r="AN5" s="62">
        <v>20029</v>
      </c>
      <c r="AO5" s="62">
        <f>AM5+AN5</f>
        <v>28562</v>
      </c>
      <c r="AP5" s="89">
        <v>4699</v>
      </c>
      <c r="AQ5" s="62">
        <v>224</v>
      </c>
      <c r="AR5" s="89">
        <v>49306</v>
      </c>
      <c r="AS5" s="159">
        <v>12937</v>
      </c>
      <c r="AT5" s="62">
        <v>773055</v>
      </c>
      <c r="AU5" s="89">
        <v>861</v>
      </c>
      <c r="AV5" s="62">
        <v>763</v>
      </c>
      <c r="AW5" s="72"/>
      <c r="AX5" s="63">
        <v>2530743</v>
      </c>
      <c r="AY5" s="63">
        <v>243892</v>
      </c>
      <c r="AZ5" s="63">
        <v>0</v>
      </c>
      <c r="BA5" s="63">
        <v>88805</v>
      </c>
      <c r="BB5" s="294">
        <f>AY5+AZ5+BA5</f>
        <v>332697</v>
      </c>
      <c r="BC5" s="168">
        <v>500807</v>
      </c>
      <c r="BD5" s="168"/>
      <c r="BE5" s="63"/>
      <c r="BF5" s="63"/>
      <c r="BG5" s="63">
        <f>BC5+BD5+BE5+BF5</f>
        <v>500807</v>
      </c>
      <c r="BH5" s="196">
        <v>11975.82</v>
      </c>
      <c r="BI5" s="63">
        <f>BB5+BG5+BH5</f>
        <v>845479.82</v>
      </c>
      <c r="BJ5" s="57"/>
      <c r="BK5" s="63">
        <f aca="true" t="shared" si="0" ref="BK5:BK11">SUM(BI5,AX5,BJ5)</f>
        <v>3376222.82</v>
      </c>
      <c r="BL5" s="72"/>
      <c r="BM5" s="63">
        <v>130943618</v>
      </c>
      <c r="BN5" s="63">
        <v>153320985</v>
      </c>
      <c r="BO5" s="63">
        <f>BM5+BN5</f>
        <v>284264603</v>
      </c>
      <c r="BP5" s="73"/>
      <c r="BQ5" s="148" t="s">
        <v>438</v>
      </c>
      <c r="BR5" s="63">
        <v>1722</v>
      </c>
      <c r="BS5" s="63">
        <v>890</v>
      </c>
      <c r="BT5" s="63">
        <v>168</v>
      </c>
      <c r="BU5" s="63">
        <v>65.5</v>
      </c>
      <c r="BV5" s="148" t="s">
        <v>439</v>
      </c>
      <c r="BW5" s="63">
        <v>232</v>
      </c>
      <c r="BX5" s="63">
        <v>53</v>
      </c>
      <c r="BY5" s="63">
        <v>40</v>
      </c>
      <c r="BZ5" s="63">
        <v>7</v>
      </c>
      <c r="CA5" s="148" t="s">
        <v>440</v>
      </c>
      <c r="CB5" s="63">
        <v>257.9</v>
      </c>
      <c r="CC5" s="63">
        <v>86</v>
      </c>
      <c r="CD5" s="63">
        <v>57.5</v>
      </c>
      <c r="CE5" s="63">
        <v>7</v>
      </c>
      <c r="CF5" s="63"/>
      <c r="CG5" s="63"/>
      <c r="CH5" s="63"/>
      <c r="CI5" s="63"/>
      <c r="CJ5" s="138"/>
      <c r="CK5" s="137">
        <f>SUM(BR5+BW5+CB5+CG5)</f>
        <v>2211.9</v>
      </c>
      <c r="CL5" s="63">
        <f>SUM(BS5+BX5+CC5+CH5)</f>
        <v>1029</v>
      </c>
      <c r="CM5" s="63">
        <f>SUM(BT5+BY5+CD5+CI5)</f>
        <v>265.5</v>
      </c>
      <c r="CN5" s="63">
        <f>SUM(BU5+BZ5+CE5+CJ5)</f>
        <v>79.5</v>
      </c>
      <c r="CO5" s="73"/>
      <c r="CP5" s="84">
        <v>116</v>
      </c>
      <c r="CQ5" s="243"/>
      <c r="CR5" s="59" t="s">
        <v>441</v>
      </c>
      <c r="CS5" s="59" t="s">
        <v>330</v>
      </c>
      <c r="CT5" s="59" t="s">
        <v>340</v>
      </c>
      <c r="CU5" s="59" t="s">
        <v>442</v>
      </c>
      <c r="CV5" s="59" t="s">
        <v>441</v>
      </c>
      <c r="CW5" s="59" t="s">
        <v>441</v>
      </c>
      <c r="CX5" s="59" t="s">
        <v>443</v>
      </c>
      <c r="CY5" s="59" t="s">
        <v>444</v>
      </c>
      <c r="CZ5" s="59"/>
      <c r="DA5" s="59" t="s">
        <v>445</v>
      </c>
      <c r="DB5" s="328" t="s">
        <v>301</v>
      </c>
      <c r="DC5" s="245"/>
      <c r="DD5" s="351">
        <f>AF5/O5</f>
        <v>6.459177309854942</v>
      </c>
      <c r="DE5" s="351">
        <f>AG5/O5</f>
        <v>0.015920418189838314</v>
      </c>
      <c r="DF5" s="351">
        <f>BI5/O5</f>
        <v>42.86749141869179</v>
      </c>
      <c r="DG5" s="351">
        <f>BK5/O5</f>
        <v>171.18114393781912</v>
      </c>
      <c r="DH5" s="351">
        <f>BI5/BK5</f>
        <v>0.2504218071720752</v>
      </c>
      <c r="DI5" s="352">
        <f>BA5/BK5</f>
        <v>0.026303062544906324</v>
      </c>
      <c r="DJ5" s="351">
        <f>BG5/BK5</f>
        <v>0.14833351549943022</v>
      </c>
      <c r="DK5" s="353">
        <f aca="true" t="shared" si="1" ref="DK5:DK19">BK5/BO5</f>
        <v>0.011877042672105044</v>
      </c>
      <c r="DL5" s="351">
        <f>O5/Y5</f>
        <v>629.9297349089748</v>
      </c>
      <c r="DM5" s="351">
        <f>AR5/O5</f>
        <v>2.4999112715546747</v>
      </c>
      <c r="DN5" s="351">
        <f>AR5/AF5</f>
        <v>0.3870324581027513</v>
      </c>
      <c r="DO5" s="351">
        <f>BK5/AR5</f>
        <v>68.47488784326451</v>
      </c>
      <c r="DP5" s="351">
        <f>AO5/O5</f>
        <v>1.4481496316501972</v>
      </c>
      <c r="DQ5" s="351">
        <f>AP5/O5</f>
        <v>0.23824855119124277</v>
      </c>
      <c r="DR5" s="351">
        <f>CK5/O5</f>
        <v>0.11214768469459671</v>
      </c>
      <c r="DS5" s="351">
        <f>CL5/O5</f>
        <v>0.052172325851412814</v>
      </c>
      <c r="DT5" s="351">
        <f>CM5/Y5</f>
        <v>8.4797189396359</v>
      </c>
      <c r="DU5" s="351">
        <f>CN5/CM5</f>
        <v>0.2994350282485876</v>
      </c>
      <c r="DV5" s="351">
        <f>AK5/O5</f>
        <v>3.9694571340205145</v>
      </c>
      <c r="DW5" s="351">
        <f>BG5/O5</f>
        <v>25.39190086751069</v>
      </c>
      <c r="DX5" s="198"/>
      <c r="DY5" s="199"/>
    </row>
    <row r="6" spans="1:129" s="1" customFormat="1" ht="27" customHeight="1">
      <c r="A6" s="1" t="s">
        <v>167</v>
      </c>
      <c r="B6" s="7" t="s">
        <v>11</v>
      </c>
      <c r="C6" s="192" t="s">
        <v>4</v>
      </c>
      <c r="D6" s="55" t="s">
        <v>350</v>
      </c>
      <c r="E6" s="55" t="s">
        <v>350</v>
      </c>
      <c r="F6" s="200" t="s">
        <v>351</v>
      </c>
      <c r="G6" s="110">
        <v>2</v>
      </c>
      <c r="H6" s="201"/>
      <c r="I6" s="73"/>
      <c r="J6" s="335">
        <v>7049</v>
      </c>
      <c r="K6" s="336">
        <v>6469.1</v>
      </c>
      <c r="L6" s="340">
        <v>1718.4</v>
      </c>
      <c r="M6" s="336">
        <v>2080.2</v>
      </c>
      <c r="N6" s="336">
        <v>8767.4</v>
      </c>
      <c r="O6" s="337">
        <v>8549.3</v>
      </c>
      <c r="P6" s="283"/>
      <c r="Q6" s="108" t="s">
        <v>359</v>
      </c>
      <c r="R6" s="69"/>
      <c r="S6" s="73">
        <v>5</v>
      </c>
      <c r="T6" s="63">
        <v>5.5</v>
      </c>
      <c r="U6" s="63">
        <v>12.5</v>
      </c>
      <c r="V6" s="63">
        <v>4</v>
      </c>
      <c r="W6" s="184">
        <f>SUM(T6:V6)</f>
        <v>22</v>
      </c>
      <c r="X6" s="64">
        <v>0.25</v>
      </c>
      <c r="Y6" s="184">
        <f aca="true" t="shared" si="2" ref="Y6:Y12">SUM(W6:X6)</f>
        <v>22.25</v>
      </c>
      <c r="Z6" s="73"/>
      <c r="AA6" s="74">
        <v>50384</v>
      </c>
      <c r="AB6" s="61">
        <v>3298</v>
      </c>
      <c r="AC6" s="62">
        <v>81</v>
      </c>
      <c r="AD6" s="62">
        <v>276</v>
      </c>
      <c r="AE6" s="60">
        <v>41065</v>
      </c>
      <c r="AF6" s="329">
        <f aca="true" t="shared" si="3" ref="AF6:AF14">SUM(AA6:AE6)</f>
        <v>95104</v>
      </c>
      <c r="AG6" s="186">
        <v>210</v>
      </c>
      <c r="AH6" s="74">
        <v>36225</v>
      </c>
      <c r="AI6" s="61">
        <v>2562</v>
      </c>
      <c r="AJ6" s="61">
        <v>88709</v>
      </c>
      <c r="AK6" s="62">
        <f aca="true" t="shared" si="4" ref="AK6:AK14">SUM(AH6:AJ6)</f>
        <v>127496</v>
      </c>
      <c r="AL6" s="72"/>
      <c r="AM6" s="62">
        <v>8378</v>
      </c>
      <c r="AN6" s="62">
        <v>10669</v>
      </c>
      <c r="AO6" s="62">
        <f aca="true" t="shared" si="5" ref="AO6:AO14">SUM(AM6:AN6)</f>
        <v>19047</v>
      </c>
      <c r="AP6" s="89">
        <v>5837</v>
      </c>
      <c r="AQ6" s="1">
        <v>230</v>
      </c>
      <c r="AR6" s="237">
        <v>33825</v>
      </c>
      <c r="AS6" s="62">
        <v>2186</v>
      </c>
      <c r="AT6" s="194">
        <v>525475</v>
      </c>
      <c r="AU6" s="62">
        <v>953</v>
      </c>
      <c r="AV6" s="62">
        <v>446</v>
      </c>
      <c r="AW6" s="72"/>
      <c r="AX6" s="63">
        <v>1292273.76</v>
      </c>
      <c r="AY6" s="63">
        <v>156639.85</v>
      </c>
      <c r="AZ6" s="341">
        <v>20837.32</v>
      </c>
      <c r="BA6" s="342">
        <v>64352.21</v>
      </c>
      <c r="BB6" s="294">
        <f aca="true" t="shared" si="6" ref="BB6:BB14">SUM(AY6:BA6)</f>
        <v>241829.38</v>
      </c>
      <c r="BC6" s="298"/>
      <c r="BD6" s="63"/>
      <c r="BE6" s="63"/>
      <c r="BF6" s="63" t="s">
        <v>79</v>
      </c>
      <c r="BG6" s="326">
        <f aca="true" t="shared" si="7" ref="BG6:BG31">SUM(BC6:BF6)</f>
        <v>0</v>
      </c>
      <c r="BH6" s="135"/>
      <c r="BI6" s="63">
        <f aca="true" t="shared" si="8" ref="BI6:BI14">SUM(BH6,BB6,BG6)</f>
        <v>241829.38</v>
      </c>
      <c r="BJ6" s="63">
        <v>28013.09</v>
      </c>
      <c r="BK6" s="63">
        <f t="shared" si="0"/>
        <v>1562116.2300000002</v>
      </c>
      <c r="BL6" s="72"/>
      <c r="BM6" s="63">
        <v>57140069</v>
      </c>
      <c r="BN6" s="63">
        <v>58787813</v>
      </c>
      <c r="BO6" s="63">
        <f aca="true" t="shared" si="9" ref="BO6:BO14">SUM(BM6:BN6)</f>
        <v>115927882</v>
      </c>
      <c r="BP6" s="73"/>
      <c r="BQ6" s="58" t="s">
        <v>352</v>
      </c>
      <c r="BR6" s="63">
        <v>2250</v>
      </c>
      <c r="BS6" s="63">
        <v>398</v>
      </c>
      <c r="BT6" s="63">
        <v>73</v>
      </c>
      <c r="BU6" s="63">
        <v>60</v>
      </c>
      <c r="BV6" s="58" t="s">
        <v>353</v>
      </c>
      <c r="BW6" s="63">
        <v>1139</v>
      </c>
      <c r="BX6" s="63">
        <v>191</v>
      </c>
      <c r="BY6" s="63">
        <v>59</v>
      </c>
      <c r="BZ6" s="63">
        <v>25</v>
      </c>
      <c r="CA6" s="56"/>
      <c r="CB6" s="63"/>
      <c r="CC6" s="63"/>
      <c r="CD6" s="63"/>
      <c r="CE6" s="63"/>
      <c r="CF6" s="56"/>
      <c r="CG6" s="63"/>
      <c r="CH6" s="63"/>
      <c r="CI6" s="63"/>
      <c r="CJ6" s="138"/>
      <c r="CK6" s="137">
        <f aca="true" t="shared" si="10" ref="CK6:CK31">SUM(BR6+BW6+CB6+CG6)</f>
        <v>3389</v>
      </c>
      <c r="CL6" s="63">
        <f aca="true" t="shared" si="11" ref="CL6:CL31">SUM(BS6+BX6+CC6+CH6)</f>
        <v>589</v>
      </c>
      <c r="CM6" s="63">
        <f aca="true" t="shared" si="12" ref="CM6:CM31">SUM(BT6+BY6+CD6+CI6)</f>
        <v>132</v>
      </c>
      <c r="CN6" s="63">
        <f aca="true" t="shared" si="13" ref="CN6:CN31">SUM(BU6+BZ6+CE6+CJ6)</f>
        <v>85</v>
      </c>
      <c r="CO6" s="73"/>
      <c r="CP6" s="84">
        <v>138</v>
      </c>
      <c r="CQ6" s="73"/>
      <c r="CR6" s="244" t="s">
        <v>354</v>
      </c>
      <c r="CS6" s="244" t="s">
        <v>355</v>
      </c>
      <c r="CT6" s="244" t="s">
        <v>340</v>
      </c>
      <c r="CU6" s="244" t="s">
        <v>354</v>
      </c>
      <c r="CV6" s="244" t="s">
        <v>354</v>
      </c>
      <c r="CW6" s="244" t="s">
        <v>354</v>
      </c>
      <c r="CX6" s="244" t="s">
        <v>308</v>
      </c>
      <c r="CY6" s="244" t="s">
        <v>356</v>
      </c>
      <c r="CZ6" s="244" t="s">
        <v>357</v>
      </c>
      <c r="DA6" s="244" t="s">
        <v>358</v>
      </c>
      <c r="DB6" s="244" t="s">
        <v>359</v>
      </c>
      <c r="DC6" s="73"/>
      <c r="DD6" s="351">
        <f>AF6/O6</f>
        <v>11.124185605839076</v>
      </c>
      <c r="DE6" s="351">
        <f>AG6/O6</f>
        <v>0.024563414548559533</v>
      </c>
      <c r="DF6" s="351">
        <f>BI6/O6</f>
        <v>28.286453861719675</v>
      </c>
      <c r="DG6" s="351">
        <f>BK6/O6</f>
        <v>182.7186120501094</v>
      </c>
      <c r="DH6" s="351">
        <f>BI6/BK6</f>
        <v>0.15480882622927486</v>
      </c>
      <c r="DI6" s="352">
        <f>BA6/BK6</f>
        <v>0.041195532550097114</v>
      </c>
      <c r="DJ6" s="351">
        <f>BG6/BK6</f>
        <v>0</v>
      </c>
      <c r="DK6" s="353">
        <f t="shared" si="1"/>
        <v>0.013474896660321976</v>
      </c>
      <c r="DL6" s="351">
        <f>O6/Y6</f>
        <v>384.238202247191</v>
      </c>
      <c r="DM6" s="351">
        <f>AR6/O6</f>
        <v>3.9564642719286964</v>
      </c>
      <c r="DN6" s="351">
        <f>AR6/AF6</f>
        <v>0.3556632738896366</v>
      </c>
      <c r="DO6" s="351">
        <f>BK6/AR6</f>
        <v>46.1822980044346</v>
      </c>
      <c r="DP6" s="351">
        <f>AO6/O6</f>
        <v>2.2279016995543497</v>
      </c>
      <c r="DQ6" s="351">
        <f>AP6/O6</f>
        <v>0.6827459558092476</v>
      </c>
      <c r="DR6" s="351">
        <f>CK6/O6</f>
        <v>0.3964067233574679</v>
      </c>
      <c r="DS6" s="351">
        <f>CL6/O6</f>
        <v>0.06889452937667412</v>
      </c>
      <c r="DT6" s="351">
        <f>CM6/Y6</f>
        <v>5.932584269662922</v>
      </c>
      <c r="DU6" s="351">
        <f>CN6/CM6</f>
        <v>0.6439393939393939</v>
      </c>
      <c r="DV6" s="351">
        <f>AK6/O6</f>
        <v>14.91303381563403</v>
      </c>
      <c r="DW6" s="351">
        <f>BG6/O6</f>
        <v>0</v>
      </c>
      <c r="DX6" s="198"/>
      <c r="DY6" s="199"/>
    </row>
    <row r="7" spans="1:129" s="1" customFormat="1" ht="26.25" customHeight="1">
      <c r="A7" s="1" t="s">
        <v>167</v>
      </c>
      <c r="B7" s="11" t="s">
        <v>163</v>
      </c>
      <c r="C7" s="192" t="s">
        <v>157</v>
      </c>
      <c r="D7" s="55" t="s">
        <v>419</v>
      </c>
      <c r="E7" s="55" t="s">
        <v>420</v>
      </c>
      <c r="F7" s="128" t="s">
        <v>291</v>
      </c>
      <c r="G7" s="110">
        <v>1</v>
      </c>
      <c r="H7" s="189">
        <v>2</v>
      </c>
      <c r="I7" s="73"/>
      <c r="J7" s="335">
        <v>5449</v>
      </c>
      <c r="K7" s="336">
        <v>4788.54</v>
      </c>
      <c r="L7" s="340"/>
      <c r="M7" s="336"/>
      <c r="N7" s="336">
        <v>5449</v>
      </c>
      <c r="O7" s="337">
        <v>4788.54</v>
      </c>
      <c r="P7" s="283">
        <v>374.91</v>
      </c>
      <c r="Q7" s="108" t="s">
        <v>301</v>
      </c>
      <c r="R7" s="69">
        <v>25</v>
      </c>
      <c r="S7" s="73"/>
      <c r="T7" s="63">
        <v>7.125</v>
      </c>
      <c r="U7" s="63">
        <v>11.74</v>
      </c>
      <c r="V7" s="63"/>
      <c r="W7" s="184">
        <f>SUM(T7:V7)</f>
        <v>18.865000000000002</v>
      </c>
      <c r="X7" s="64"/>
      <c r="Y7" s="184">
        <f t="shared" si="2"/>
        <v>18.865000000000002</v>
      </c>
      <c r="Z7" s="73"/>
      <c r="AA7" s="62">
        <v>123284</v>
      </c>
      <c r="AB7" s="62">
        <v>2632</v>
      </c>
      <c r="AC7" s="62">
        <v>3100</v>
      </c>
      <c r="AD7" s="62"/>
      <c r="AE7" s="62">
        <v>4783</v>
      </c>
      <c r="AF7" s="329">
        <f t="shared" si="3"/>
        <v>133799</v>
      </c>
      <c r="AG7" s="93">
        <v>195</v>
      </c>
      <c r="AH7" s="62">
        <v>161114</v>
      </c>
      <c r="AI7" s="62">
        <v>166092</v>
      </c>
      <c r="AJ7" s="62">
        <v>54206</v>
      </c>
      <c r="AK7" s="62">
        <f t="shared" si="4"/>
        <v>381412</v>
      </c>
      <c r="AL7" s="72"/>
      <c r="AM7" s="62">
        <v>2637</v>
      </c>
      <c r="AN7" s="62">
        <v>4281</v>
      </c>
      <c r="AO7" s="62">
        <f t="shared" si="5"/>
        <v>6918</v>
      </c>
      <c r="AP7" s="89">
        <v>5005</v>
      </c>
      <c r="AQ7" s="62">
        <v>210</v>
      </c>
      <c r="AR7" s="89">
        <v>19294</v>
      </c>
      <c r="AS7" s="62">
        <v>1376</v>
      </c>
      <c r="AT7" s="62">
        <v>393856</v>
      </c>
      <c r="AU7" s="62">
        <v>391</v>
      </c>
      <c r="AV7" s="62">
        <v>481</v>
      </c>
      <c r="AW7" s="72"/>
      <c r="AX7" s="63">
        <v>1118668.58</v>
      </c>
      <c r="AY7" s="63">
        <v>48185.72</v>
      </c>
      <c r="AZ7" s="63">
        <v>7733.57</v>
      </c>
      <c r="BA7" s="63">
        <v>23046.72</v>
      </c>
      <c r="BB7" s="294">
        <f t="shared" si="6"/>
        <v>78966.01000000001</v>
      </c>
      <c r="BC7" s="63">
        <v>32971.59</v>
      </c>
      <c r="BD7" s="63">
        <v>16557.24</v>
      </c>
      <c r="BE7" s="63">
        <v>176494.31</v>
      </c>
      <c r="BF7" s="63">
        <v>31606.15</v>
      </c>
      <c r="BG7" s="63">
        <f t="shared" si="7"/>
        <v>257629.29</v>
      </c>
      <c r="BH7" s="137"/>
      <c r="BI7" s="63">
        <f t="shared" si="8"/>
        <v>336595.30000000005</v>
      </c>
      <c r="BJ7" s="63">
        <v>123293.34</v>
      </c>
      <c r="BK7" s="63">
        <f t="shared" si="0"/>
        <v>1578557.2200000002</v>
      </c>
      <c r="BL7" s="72"/>
      <c r="BM7" s="63">
        <v>36712844</v>
      </c>
      <c r="BN7" s="63">
        <v>47719447</v>
      </c>
      <c r="BO7" s="63">
        <f t="shared" si="9"/>
        <v>84432291</v>
      </c>
      <c r="BP7" s="73"/>
      <c r="BQ7" s="58" t="s">
        <v>421</v>
      </c>
      <c r="BR7" s="63">
        <v>2388.7</v>
      </c>
      <c r="BS7" s="63">
        <v>498</v>
      </c>
      <c r="BT7" s="63">
        <v>73</v>
      </c>
      <c r="BU7" s="63">
        <v>45</v>
      </c>
      <c r="BV7" s="58"/>
      <c r="BW7" s="63"/>
      <c r="BX7" s="63"/>
      <c r="BY7" s="63"/>
      <c r="BZ7" s="63"/>
      <c r="CA7" s="56"/>
      <c r="CB7" s="63"/>
      <c r="CC7" s="63"/>
      <c r="CD7" s="63"/>
      <c r="CE7" s="63"/>
      <c r="CF7" s="56"/>
      <c r="CG7" s="63"/>
      <c r="CH7" s="63"/>
      <c r="CI7" s="63"/>
      <c r="CJ7" s="138"/>
      <c r="CK7" s="137">
        <f t="shared" si="10"/>
        <v>2388.7</v>
      </c>
      <c r="CL7" s="63">
        <f t="shared" si="11"/>
        <v>498</v>
      </c>
      <c r="CM7" s="63">
        <f t="shared" si="12"/>
        <v>73</v>
      </c>
      <c r="CN7" s="63">
        <f t="shared" si="13"/>
        <v>45</v>
      </c>
      <c r="CO7" s="73"/>
      <c r="CP7" s="84">
        <v>68</v>
      </c>
      <c r="CQ7" s="73"/>
      <c r="CR7" s="59" t="s">
        <v>422</v>
      </c>
      <c r="CS7" s="59" t="s">
        <v>423</v>
      </c>
      <c r="CT7" s="59" t="s">
        <v>340</v>
      </c>
      <c r="CU7" s="59" t="s">
        <v>422</v>
      </c>
      <c r="CV7" s="58" t="s">
        <v>422</v>
      </c>
      <c r="CW7" s="58" t="s">
        <v>422</v>
      </c>
      <c r="CX7" s="58" t="s">
        <v>285</v>
      </c>
      <c r="CY7" s="59" t="s">
        <v>333</v>
      </c>
      <c r="CZ7" s="59" t="s">
        <v>310</v>
      </c>
      <c r="DA7" s="58" t="s">
        <v>424</v>
      </c>
      <c r="DB7" s="58" t="s">
        <v>301</v>
      </c>
      <c r="DC7" s="73"/>
      <c r="DD7" s="351">
        <f>AF7/O7</f>
        <v>27.94150200269811</v>
      </c>
      <c r="DE7" s="351">
        <f>AG7/O7</f>
        <v>0.04072222431054142</v>
      </c>
      <c r="DF7" s="351">
        <f>BI7/O7</f>
        <v>70.29184260755889</v>
      </c>
      <c r="DG7" s="351">
        <f>BK7/O7</f>
        <v>329.65313435828045</v>
      </c>
      <c r="DH7" s="351">
        <f>BI7/BK7</f>
        <v>0.21322971111557174</v>
      </c>
      <c r="DI7" s="352">
        <f>BA7/BK7</f>
        <v>0.014599863538681226</v>
      </c>
      <c r="DJ7" s="351">
        <f>BG7/BK7</f>
        <v>0.16320554411071647</v>
      </c>
      <c r="DK7" s="353">
        <f t="shared" si="1"/>
        <v>0.01869613155469156</v>
      </c>
      <c r="DL7" s="351">
        <f>O7/Y7</f>
        <v>253.8319639544129</v>
      </c>
      <c r="DM7" s="351">
        <f>AR7/O7</f>
        <v>4.0292030556286464</v>
      </c>
      <c r="DN7" s="351">
        <f>AR7/AF7</f>
        <v>0.14420137669190353</v>
      </c>
      <c r="DO7" s="351">
        <f>BK7/AR7</f>
        <v>81.81596454856434</v>
      </c>
      <c r="DP7" s="351">
        <f>AO7/O7</f>
        <v>1.4446992193862849</v>
      </c>
      <c r="DQ7" s="351">
        <f>AP7/O7</f>
        <v>1.0452037573038964</v>
      </c>
      <c r="DR7" s="351">
        <f>CK7/O7</f>
        <v>0.4988368062081553</v>
      </c>
      <c r="DS7" s="351">
        <f>CL7/O7</f>
        <v>0.10399829593153655</v>
      </c>
      <c r="DT7" s="351">
        <f>CM7/Y7</f>
        <v>3.8695997879671347</v>
      </c>
      <c r="DU7" s="351">
        <f>CN7/CM7</f>
        <v>0.6164383561643836</v>
      </c>
      <c r="DV7" s="351">
        <f>AK7/O7</f>
        <v>79.65100009606269</v>
      </c>
      <c r="DW7" s="351">
        <f>BG7/O7</f>
        <v>53.801219160746285</v>
      </c>
      <c r="DX7" s="198"/>
      <c r="DY7" s="199"/>
    </row>
    <row r="8" spans="1:129" s="1" customFormat="1" ht="19.5" customHeight="1">
      <c r="A8" s="1" t="s">
        <v>167</v>
      </c>
      <c r="B8" s="7" t="s">
        <v>12</v>
      </c>
      <c r="C8" s="192" t="s">
        <v>142</v>
      </c>
      <c r="D8" s="55" t="s">
        <v>461</v>
      </c>
      <c r="E8" s="55" t="s">
        <v>461</v>
      </c>
      <c r="F8" s="128" t="s">
        <v>276</v>
      </c>
      <c r="G8" s="110">
        <v>4</v>
      </c>
      <c r="H8" s="69">
        <v>2</v>
      </c>
      <c r="I8" s="202"/>
      <c r="J8" s="335">
        <v>3159</v>
      </c>
      <c r="K8" s="336">
        <v>1871.31</v>
      </c>
      <c r="L8" s="340">
        <v>1315.2</v>
      </c>
      <c r="M8" s="336">
        <v>1385.26</v>
      </c>
      <c r="N8" s="336">
        <v>4474.2</v>
      </c>
      <c r="O8" s="337">
        <v>3256.57</v>
      </c>
      <c r="P8" s="283">
        <v>225</v>
      </c>
      <c r="Q8" s="108" t="s">
        <v>359</v>
      </c>
      <c r="R8" s="69"/>
      <c r="S8" s="73"/>
      <c r="T8" s="63">
        <v>4</v>
      </c>
      <c r="U8" s="63">
        <v>8.2</v>
      </c>
      <c r="V8" s="63"/>
      <c r="W8" s="184">
        <f>SUM(T8:V8)</f>
        <v>12.2</v>
      </c>
      <c r="X8" s="64"/>
      <c r="Y8" s="184">
        <f t="shared" si="2"/>
        <v>12.2</v>
      </c>
      <c r="Z8" s="73"/>
      <c r="AA8" s="62">
        <v>146000</v>
      </c>
      <c r="AB8" s="62">
        <v>10056</v>
      </c>
      <c r="AC8" s="62">
        <v>133</v>
      </c>
      <c r="AD8" s="62">
        <v>262</v>
      </c>
      <c r="AE8" s="62">
        <v>20907</v>
      </c>
      <c r="AF8" s="329">
        <f t="shared" si="3"/>
        <v>177358</v>
      </c>
      <c r="AG8" s="186">
        <v>358</v>
      </c>
      <c r="AH8" s="62">
        <v>9979</v>
      </c>
      <c r="AI8" s="62">
        <v>19</v>
      </c>
      <c r="AJ8" s="62">
        <v>52570</v>
      </c>
      <c r="AK8" s="62">
        <f t="shared" si="4"/>
        <v>62568</v>
      </c>
      <c r="AL8" s="72"/>
      <c r="AM8" s="62">
        <v>14668</v>
      </c>
      <c r="AN8" s="62"/>
      <c r="AO8" s="62">
        <f t="shared" si="5"/>
        <v>14668</v>
      </c>
      <c r="AP8" s="89">
        <v>1559</v>
      </c>
      <c r="AQ8" s="62">
        <v>99</v>
      </c>
      <c r="AR8" s="89">
        <v>16067</v>
      </c>
      <c r="AS8" s="62">
        <v>14460</v>
      </c>
      <c r="AT8" s="62">
        <v>153032</v>
      </c>
      <c r="AU8" s="62">
        <v>359</v>
      </c>
      <c r="AV8" s="62">
        <v>504</v>
      </c>
      <c r="AW8" s="72"/>
      <c r="AX8" s="63">
        <v>820233</v>
      </c>
      <c r="AY8" s="63">
        <v>57332</v>
      </c>
      <c r="AZ8" s="63"/>
      <c r="BA8" s="63">
        <v>74129</v>
      </c>
      <c r="BB8" s="294">
        <f t="shared" si="6"/>
        <v>131461</v>
      </c>
      <c r="BC8" s="63"/>
      <c r="BD8" s="63">
        <v>1857</v>
      </c>
      <c r="BE8" s="63">
        <v>46563</v>
      </c>
      <c r="BF8" s="63">
        <v>600</v>
      </c>
      <c r="BG8" s="63">
        <f t="shared" si="7"/>
        <v>49020</v>
      </c>
      <c r="BH8" s="137"/>
      <c r="BI8" s="63">
        <f t="shared" si="8"/>
        <v>180481</v>
      </c>
      <c r="BJ8" s="63">
        <v>58402</v>
      </c>
      <c r="BK8" s="63">
        <f t="shared" si="0"/>
        <v>1059116</v>
      </c>
      <c r="BL8" s="72"/>
      <c r="BM8" s="63">
        <v>24972537</v>
      </c>
      <c r="BN8" s="63">
        <v>4145805</v>
      </c>
      <c r="BO8" s="63">
        <f t="shared" si="9"/>
        <v>29118342</v>
      </c>
      <c r="BP8" s="73"/>
      <c r="BQ8" s="58" t="s">
        <v>462</v>
      </c>
      <c r="BR8" s="63">
        <v>2300</v>
      </c>
      <c r="BS8" s="63">
        <v>257</v>
      </c>
      <c r="BT8" s="63">
        <v>72</v>
      </c>
      <c r="BU8" s="63">
        <v>35</v>
      </c>
      <c r="BV8" s="58"/>
      <c r="BW8" s="63"/>
      <c r="BX8" s="63"/>
      <c r="BY8" s="63"/>
      <c r="BZ8" s="63"/>
      <c r="CA8" s="56"/>
      <c r="CB8" s="63"/>
      <c r="CC8" s="63"/>
      <c r="CD8" s="63"/>
      <c r="CE8" s="63"/>
      <c r="CF8" s="56"/>
      <c r="CG8" s="63"/>
      <c r="CH8" s="63"/>
      <c r="CI8" s="63"/>
      <c r="CJ8" s="138"/>
      <c r="CK8" s="137">
        <f t="shared" si="10"/>
        <v>2300</v>
      </c>
      <c r="CL8" s="63">
        <f t="shared" si="11"/>
        <v>257</v>
      </c>
      <c r="CM8" s="63">
        <f t="shared" si="12"/>
        <v>72</v>
      </c>
      <c r="CN8" s="63">
        <f t="shared" si="13"/>
        <v>35</v>
      </c>
      <c r="CO8" s="73"/>
      <c r="CP8" s="84">
        <v>43</v>
      </c>
      <c r="CQ8" s="73"/>
      <c r="CR8" s="58" t="s">
        <v>284</v>
      </c>
      <c r="CS8" s="58" t="s">
        <v>7</v>
      </c>
      <c r="CT8" s="58" t="s">
        <v>340</v>
      </c>
      <c r="CU8" s="217" t="s">
        <v>396</v>
      </c>
      <c r="CV8" s="58"/>
      <c r="CW8" s="58"/>
      <c r="CX8" s="58" t="s">
        <v>463</v>
      </c>
      <c r="CY8" s="58"/>
      <c r="CZ8" s="58" t="s">
        <v>310</v>
      </c>
      <c r="DA8" s="58" t="s">
        <v>424</v>
      </c>
      <c r="DB8" s="58" t="s">
        <v>301</v>
      </c>
      <c r="DC8" s="73"/>
      <c r="DD8" s="351">
        <f>AF8/O8</f>
        <v>54.46159609650645</v>
      </c>
      <c r="DE8" s="351">
        <f>AG8/O8</f>
        <v>0.10993161516564974</v>
      </c>
      <c r="DF8" s="351">
        <f>BI8/O8</f>
        <v>55.42058054947383</v>
      </c>
      <c r="DG8" s="351">
        <f>BK8/O8</f>
        <v>325.22439253570474</v>
      </c>
      <c r="DH8" s="351">
        <f>BI8/BK8</f>
        <v>0.17040720752023386</v>
      </c>
      <c r="DI8" s="352">
        <f>BA8/BK8</f>
        <v>0.06999138904520373</v>
      </c>
      <c r="DJ8" s="351">
        <f>BG8/BK8</f>
        <v>0.046283882029919295</v>
      </c>
      <c r="DK8" s="353">
        <f t="shared" si="1"/>
        <v>0.03637281271028412</v>
      </c>
      <c r="DL8" s="351">
        <f>O8/Y8</f>
        <v>266.9319672131148</v>
      </c>
      <c r="DM8" s="351">
        <f>AR8/O8</f>
        <v>4.933718605772331</v>
      </c>
      <c r="DN8" s="351">
        <f>AR8/AF8</f>
        <v>0.09059078248514305</v>
      </c>
      <c r="DO8" s="351">
        <f>BK8/AR8</f>
        <v>65.91871537934898</v>
      </c>
      <c r="DP8" s="351">
        <f>AO8/O8</f>
        <v>4.504125506284219</v>
      </c>
      <c r="DQ8" s="351">
        <f>AP8/O8</f>
        <v>0.47872454760683786</v>
      </c>
      <c r="DR8" s="351">
        <f>CK8/O8</f>
        <v>0.7062645667066882</v>
      </c>
      <c r="DS8" s="351">
        <f>CL8/O8</f>
        <v>0.07891738854070386</v>
      </c>
      <c r="DT8" s="351">
        <f>CM8/Y8</f>
        <v>5.901639344262295</v>
      </c>
      <c r="DU8" s="351">
        <f>CN8/CM8</f>
        <v>0.4861111111111111</v>
      </c>
      <c r="DV8" s="351">
        <f>AK8/O8</f>
        <v>19.212852786827856</v>
      </c>
      <c r="DW8" s="351">
        <f>BG8/O8</f>
        <v>15.052647417374722</v>
      </c>
      <c r="DX8" s="198"/>
      <c r="DY8" s="199"/>
    </row>
    <row r="9" spans="1:129" s="1" customFormat="1" ht="29.25" customHeight="1">
      <c r="A9" s="1" t="s">
        <v>167</v>
      </c>
      <c r="B9" s="7" t="s">
        <v>137</v>
      </c>
      <c r="C9" s="192" t="s">
        <v>138</v>
      </c>
      <c r="D9" s="55" t="s">
        <v>369</v>
      </c>
      <c r="E9" s="55" t="s">
        <v>369</v>
      </c>
      <c r="F9" s="128" t="s">
        <v>276</v>
      </c>
      <c r="G9" s="110">
        <v>1</v>
      </c>
      <c r="H9" s="69">
        <v>5</v>
      </c>
      <c r="I9" s="73"/>
      <c r="J9" s="335">
        <v>1722</v>
      </c>
      <c r="K9" s="336">
        <v>1525.5</v>
      </c>
      <c r="L9" s="340">
        <v>480.8</v>
      </c>
      <c r="M9" s="336">
        <v>483.37</v>
      </c>
      <c r="N9" s="336">
        <v>2202.8</v>
      </c>
      <c r="O9" s="337">
        <v>2008.87</v>
      </c>
      <c r="P9" s="284">
        <v>116.5</v>
      </c>
      <c r="Q9" s="108" t="s">
        <v>359</v>
      </c>
      <c r="R9" s="69"/>
      <c r="S9" s="73"/>
      <c r="T9" s="63">
        <v>1.8</v>
      </c>
      <c r="U9" s="63">
        <v>5.25</v>
      </c>
      <c r="V9" s="63"/>
      <c r="W9" s="184">
        <f>SUM(T9:V9)</f>
        <v>7.05</v>
      </c>
      <c r="X9" s="64"/>
      <c r="Y9" s="184">
        <f t="shared" si="2"/>
        <v>7.05</v>
      </c>
      <c r="Z9" s="73"/>
      <c r="AA9" s="76">
        <v>38550</v>
      </c>
      <c r="AB9" s="76">
        <v>3038</v>
      </c>
      <c r="AC9" s="76">
        <v>128</v>
      </c>
      <c r="AD9" s="76">
        <v>129</v>
      </c>
      <c r="AE9" s="77">
        <v>4201</v>
      </c>
      <c r="AF9" s="329">
        <f t="shared" si="3"/>
        <v>46046</v>
      </c>
      <c r="AG9" s="186">
        <v>29</v>
      </c>
      <c r="AH9" s="190">
        <v>299106</v>
      </c>
      <c r="AI9" s="236">
        <v>5144</v>
      </c>
      <c r="AJ9" s="190">
        <v>157995</v>
      </c>
      <c r="AK9" s="62">
        <f t="shared" si="4"/>
        <v>462245</v>
      </c>
      <c r="AL9" s="72"/>
      <c r="AM9" s="62">
        <v>2793</v>
      </c>
      <c r="AN9" s="62">
        <v>2197</v>
      </c>
      <c r="AO9" s="62">
        <f t="shared" si="5"/>
        <v>4990</v>
      </c>
      <c r="AP9" s="75">
        <v>1033</v>
      </c>
      <c r="AQ9" s="62">
        <v>58</v>
      </c>
      <c r="AR9" s="89">
        <v>8343</v>
      </c>
      <c r="AS9" s="62">
        <v>6237</v>
      </c>
      <c r="AT9" s="62">
        <v>114008</v>
      </c>
      <c r="AU9" s="62">
        <v>66</v>
      </c>
      <c r="AV9" s="62">
        <v>79</v>
      </c>
      <c r="AW9" s="72"/>
      <c r="AX9" s="291">
        <v>428685</v>
      </c>
      <c r="AY9" s="191">
        <v>18699</v>
      </c>
      <c r="AZ9" s="78">
        <v>772</v>
      </c>
      <c r="BA9" s="295">
        <v>1794</v>
      </c>
      <c r="BB9" s="294">
        <f t="shared" si="6"/>
        <v>21265</v>
      </c>
      <c r="BC9" s="63">
        <v>3445</v>
      </c>
      <c r="BD9" s="63">
        <v>4628</v>
      </c>
      <c r="BE9" s="63">
        <v>33194</v>
      </c>
      <c r="BF9" s="63">
        <v>19556</v>
      </c>
      <c r="BG9" s="63">
        <f t="shared" si="7"/>
        <v>60823</v>
      </c>
      <c r="BH9" s="137"/>
      <c r="BI9" s="63">
        <f t="shared" si="8"/>
        <v>82088</v>
      </c>
      <c r="BJ9" s="63"/>
      <c r="BK9" s="63">
        <f t="shared" si="0"/>
        <v>510773</v>
      </c>
      <c r="BL9" s="72"/>
      <c r="BM9" s="63">
        <v>20801257</v>
      </c>
      <c r="BN9" s="63">
        <v>14249980</v>
      </c>
      <c r="BO9" s="63">
        <f t="shared" si="9"/>
        <v>35051237</v>
      </c>
      <c r="BP9" s="73"/>
      <c r="BQ9" s="58" t="s">
        <v>370</v>
      </c>
      <c r="BR9" s="63">
        <v>1207.73</v>
      </c>
      <c r="BS9" s="63">
        <v>146</v>
      </c>
      <c r="BT9" s="63">
        <v>67</v>
      </c>
      <c r="BU9" s="63">
        <v>45</v>
      </c>
      <c r="BV9" s="58"/>
      <c r="BW9" s="63"/>
      <c r="BX9" s="63"/>
      <c r="BY9" s="63"/>
      <c r="BZ9" s="63"/>
      <c r="CA9" s="56"/>
      <c r="CB9" s="63"/>
      <c r="CC9" s="63"/>
      <c r="CD9" s="63"/>
      <c r="CE9" s="63"/>
      <c r="CF9" s="56"/>
      <c r="CG9" s="63"/>
      <c r="CH9" s="63"/>
      <c r="CI9" s="63"/>
      <c r="CJ9" s="138"/>
      <c r="CK9" s="137">
        <f t="shared" si="10"/>
        <v>1207.73</v>
      </c>
      <c r="CL9" s="63">
        <f t="shared" si="11"/>
        <v>146</v>
      </c>
      <c r="CM9" s="63">
        <f t="shared" si="12"/>
        <v>67</v>
      </c>
      <c r="CN9" s="63">
        <f t="shared" si="13"/>
        <v>45</v>
      </c>
      <c r="CO9" s="73"/>
      <c r="CP9" s="84">
        <v>8</v>
      </c>
      <c r="CQ9" s="73"/>
      <c r="CR9" s="58" t="s">
        <v>371</v>
      </c>
      <c r="CS9" s="58" t="s">
        <v>372</v>
      </c>
      <c r="CT9" s="58" t="s">
        <v>373</v>
      </c>
      <c r="CU9" s="58" t="s">
        <v>371</v>
      </c>
      <c r="CV9" s="58" t="s">
        <v>374</v>
      </c>
      <c r="CW9" s="58" t="s">
        <v>371</v>
      </c>
      <c r="CX9" s="58" t="s">
        <v>375</v>
      </c>
      <c r="CY9" s="58" t="s">
        <v>376</v>
      </c>
      <c r="CZ9" s="58"/>
      <c r="DA9" s="58" t="s">
        <v>377</v>
      </c>
      <c r="DB9" s="58" t="s">
        <v>301</v>
      </c>
      <c r="DC9" s="73"/>
      <c r="DD9" s="351">
        <f aca="true" t="shared" si="14" ref="DD9:DD31">AF9/O9</f>
        <v>22.921343840069294</v>
      </c>
      <c r="DE9" s="351">
        <f aca="true" t="shared" si="15" ref="DE9:DE31">AG9/O9</f>
        <v>0.014435976444468781</v>
      </c>
      <c r="DF9" s="351">
        <f aca="true" t="shared" si="16" ref="DF9:DF31">BI9/O9</f>
        <v>40.862773599088044</v>
      </c>
      <c r="DG9" s="351">
        <f aca="true" t="shared" si="17" ref="DG9:DG31">BK9/O9</f>
        <v>254.2588619472639</v>
      </c>
      <c r="DH9" s="351">
        <f aca="true" t="shared" si="18" ref="DH9:DH31">BI9/BK9</f>
        <v>0.16071327184483128</v>
      </c>
      <c r="DI9" s="352">
        <f aca="true" t="shared" si="19" ref="DI9:DI31">BA9/BK9</f>
        <v>0.003512323478335777</v>
      </c>
      <c r="DJ9" s="351" t="b">
        <f>E4=BG9/BK9</f>
        <v>0</v>
      </c>
      <c r="DK9" s="353">
        <f t="shared" si="1"/>
        <v>0.014572181860514651</v>
      </c>
      <c r="DL9" s="351">
        <f aca="true" t="shared" si="20" ref="DL9:DL31">O9/Y9</f>
        <v>284.9460992907801</v>
      </c>
      <c r="DM9" s="351">
        <f aca="true" t="shared" si="21" ref="DM9:DM31">AR9/O9</f>
        <v>4.153081085386312</v>
      </c>
      <c r="DN9" s="351">
        <f aca="true" t="shared" si="22" ref="DN9:DN31">AR9/AF9</f>
        <v>0.18118837684055075</v>
      </c>
      <c r="DO9" s="351">
        <f aca="true" t="shared" si="23" ref="DO9:DO31">BK9/AR9</f>
        <v>61.221742778377084</v>
      </c>
      <c r="DP9" s="351">
        <f aca="true" t="shared" si="24" ref="DP9:DP31">AO9/O9</f>
        <v>2.4839835330310076</v>
      </c>
      <c r="DQ9" s="351">
        <f aca="true" t="shared" si="25" ref="DQ9:DQ31">AP9/O9</f>
        <v>0.5142194367978018</v>
      </c>
      <c r="DR9" s="351">
        <f aca="true" t="shared" si="26" ref="DR9:DR31">CK9/O9</f>
        <v>0.6011986838371821</v>
      </c>
      <c r="DS9" s="351">
        <f aca="true" t="shared" si="27" ref="DS9:DS31">CL9/O9</f>
        <v>0.07267767451353249</v>
      </c>
      <c r="DT9" s="351">
        <f aca="true" t="shared" si="28" ref="DT9:DT31">CM9/Y9</f>
        <v>9.50354609929078</v>
      </c>
      <c r="DU9" s="351">
        <f aca="true" t="shared" si="29" ref="DU9:DU31">CN9/CM9</f>
        <v>0.6716417910447762</v>
      </c>
      <c r="DV9" s="351">
        <f aca="true" t="shared" si="30" ref="DV9:DV31">AK9/O9</f>
        <v>230.10199764046456</v>
      </c>
      <c r="DW9" s="351">
        <f aca="true" t="shared" si="31" ref="DW9:DW31">BG9/O9</f>
        <v>30.27722052696292</v>
      </c>
      <c r="DX9" s="198"/>
      <c r="DY9" s="199"/>
    </row>
    <row r="10" spans="1:129" s="1" customFormat="1" ht="28.5" customHeight="1">
      <c r="A10" s="1" t="s">
        <v>167</v>
      </c>
      <c r="B10" s="7" t="s">
        <v>13</v>
      </c>
      <c r="C10" s="192" t="s">
        <v>141</v>
      </c>
      <c r="D10" s="55" t="s">
        <v>406</v>
      </c>
      <c r="E10" s="55" t="s">
        <v>407</v>
      </c>
      <c r="F10" s="128" t="s">
        <v>408</v>
      </c>
      <c r="G10" s="110">
        <v>2</v>
      </c>
      <c r="H10" s="201"/>
      <c r="I10" s="73"/>
      <c r="J10" s="335">
        <v>8354</v>
      </c>
      <c r="K10" s="336">
        <v>8501</v>
      </c>
      <c r="L10" s="336"/>
      <c r="M10" s="336"/>
      <c r="N10" s="336">
        <v>8354</v>
      </c>
      <c r="O10" s="337">
        <v>8501</v>
      </c>
      <c r="P10" s="283">
        <v>528</v>
      </c>
      <c r="Q10" s="108" t="s">
        <v>301</v>
      </c>
      <c r="R10" s="69">
        <v>25</v>
      </c>
      <c r="S10" s="73"/>
      <c r="T10" s="63">
        <v>10.8</v>
      </c>
      <c r="U10" s="63">
        <v>26</v>
      </c>
      <c r="V10" s="63"/>
      <c r="W10" s="184">
        <f>SUM(T10:V10)</f>
        <v>36.8</v>
      </c>
      <c r="X10" s="204"/>
      <c r="Y10" s="184">
        <f t="shared" si="2"/>
        <v>36.8</v>
      </c>
      <c r="Z10" s="73"/>
      <c r="AA10" s="62">
        <v>159136</v>
      </c>
      <c r="AB10" s="62">
        <v>13206</v>
      </c>
      <c r="AC10" s="62">
        <v>7061</v>
      </c>
      <c r="AD10" s="62">
        <v>755</v>
      </c>
      <c r="AE10" s="62">
        <v>11784</v>
      </c>
      <c r="AF10" s="329">
        <f t="shared" si="3"/>
        <v>191942</v>
      </c>
      <c r="AG10" s="93">
        <v>758</v>
      </c>
      <c r="AH10" s="62">
        <v>22137</v>
      </c>
      <c r="AI10" s="222">
        <v>17479</v>
      </c>
      <c r="AJ10" s="195">
        <v>53078</v>
      </c>
      <c r="AK10" s="62">
        <f t="shared" si="4"/>
        <v>92694</v>
      </c>
      <c r="AL10" s="72"/>
      <c r="AM10" s="62">
        <v>12373</v>
      </c>
      <c r="AN10" s="62">
        <v>21058</v>
      </c>
      <c r="AO10" s="62">
        <f t="shared" si="5"/>
        <v>33431</v>
      </c>
      <c r="AP10" s="89">
        <v>7863</v>
      </c>
      <c r="AQ10" s="62">
        <v>273</v>
      </c>
      <c r="AR10" s="89">
        <v>180701</v>
      </c>
      <c r="AS10" s="62">
        <v>6659</v>
      </c>
      <c r="AT10" s="62">
        <v>793349</v>
      </c>
      <c r="AU10" s="62">
        <v>1368</v>
      </c>
      <c r="AV10" s="62">
        <v>635</v>
      </c>
      <c r="AW10" s="72"/>
      <c r="AX10" s="205">
        <v>2582209</v>
      </c>
      <c r="AY10" s="63">
        <v>100968</v>
      </c>
      <c r="AZ10" s="63">
        <v>55747</v>
      </c>
      <c r="BA10" s="63">
        <v>98445</v>
      </c>
      <c r="BB10" s="294">
        <f t="shared" si="6"/>
        <v>255160</v>
      </c>
      <c r="BC10" s="63">
        <v>89962</v>
      </c>
      <c r="BD10" s="63">
        <v>20895</v>
      </c>
      <c r="BE10" s="57">
        <v>193448</v>
      </c>
      <c r="BF10" s="57"/>
      <c r="BG10" s="63">
        <f>SUM(BC10:BF10)</f>
        <v>304305</v>
      </c>
      <c r="BH10" s="135"/>
      <c r="BI10" s="63">
        <f t="shared" si="8"/>
        <v>559465</v>
      </c>
      <c r="BJ10" s="63">
        <v>77799</v>
      </c>
      <c r="BK10" s="63">
        <f t="shared" si="0"/>
        <v>3219473</v>
      </c>
      <c r="BL10" s="72"/>
      <c r="BM10" s="63">
        <v>55822000</v>
      </c>
      <c r="BN10" s="63">
        <f>112580000-BM10</f>
        <v>56758000</v>
      </c>
      <c r="BO10" s="63">
        <f t="shared" si="9"/>
        <v>112580000</v>
      </c>
      <c r="BP10" s="73"/>
      <c r="BQ10" s="58" t="s">
        <v>409</v>
      </c>
      <c r="BR10" s="63">
        <v>2116</v>
      </c>
      <c r="BS10" s="63">
        <v>393</v>
      </c>
      <c r="BT10" s="63">
        <v>73</v>
      </c>
      <c r="BU10" s="63">
        <v>69</v>
      </c>
      <c r="BV10" s="58" t="s">
        <v>362</v>
      </c>
      <c r="BW10" s="63">
        <v>2836</v>
      </c>
      <c r="BX10" s="63">
        <v>466</v>
      </c>
      <c r="BY10" s="63">
        <v>73</v>
      </c>
      <c r="BZ10" s="63">
        <v>63</v>
      </c>
      <c r="CA10" s="56"/>
      <c r="CB10" s="63"/>
      <c r="CC10" s="63"/>
      <c r="CD10" s="63"/>
      <c r="CE10" s="63"/>
      <c r="CF10" s="56"/>
      <c r="CG10" s="63"/>
      <c r="CH10" s="63"/>
      <c r="CI10" s="63"/>
      <c r="CJ10" s="138"/>
      <c r="CK10" s="137">
        <f t="shared" si="10"/>
        <v>4952</v>
      </c>
      <c r="CL10" s="63">
        <f t="shared" si="11"/>
        <v>859</v>
      </c>
      <c r="CM10" s="63">
        <f t="shared" si="12"/>
        <v>146</v>
      </c>
      <c r="CN10" s="63">
        <f t="shared" si="13"/>
        <v>132</v>
      </c>
      <c r="CO10" s="73"/>
      <c r="CP10" s="84">
        <v>171</v>
      </c>
      <c r="CQ10" s="73"/>
      <c r="CR10" s="58" t="s">
        <v>410</v>
      </c>
      <c r="CS10" s="58" t="s">
        <v>411</v>
      </c>
      <c r="CT10" s="58" t="s">
        <v>412</v>
      </c>
      <c r="CU10" s="58" t="s">
        <v>410</v>
      </c>
      <c r="CV10" s="58" t="s">
        <v>410</v>
      </c>
      <c r="CW10" s="58" t="s">
        <v>410</v>
      </c>
      <c r="CX10" s="58" t="s">
        <v>285</v>
      </c>
      <c r="CY10" s="58" t="s">
        <v>376</v>
      </c>
      <c r="CZ10" s="58" t="s">
        <v>277</v>
      </c>
      <c r="DA10" s="217" t="s">
        <v>413</v>
      </c>
      <c r="DB10" s="217" t="s">
        <v>359</v>
      </c>
      <c r="DC10" s="73"/>
      <c r="DD10" s="351">
        <f t="shared" si="14"/>
        <v>22.57875544053641</v>
      </c>
      <c r="DE10" s="351">
        <f t="shared" si="15"/>
        <v>0.08916598047288554</v>
      </c>
      <c r="DF10" s="351">
        <f t="shared" si="16"/>
        <v>65.81166921538643</v>
      </c>
      <c r="DG10" s="351">
        <f t="shared" si="17"/>
        <v>378.71697447359134</v>
      </c>
      <c r="DH10" s="351">
        <f t="shared" si="18"/>
        <v>0.17377533528002875</v>
      </c>
      <c r="DI10" s="352">
        <f t="shared" si="19"/>
        <v>0.03057798590017683</v>
      </c>
      <c r="DJ10" s="351">
        <f aca="true" t="shared" si="32" ref="DJ10:DJ31">BG10/BK10</f>
        <v>0.09452012798367931</v>
      </c>
      <c r="DK10" s="353">
        <f t="shared" si="1"/>
        <v>0.028597201989696217</v>
      </c>
      <c r="DL10" s="351">
        <f t="shared" si="20"/>
        <v>231.00543478260872</v>
      </c>
      <c r="DM10" s="351">
        <f t="shared" si="21"/>
        <v>21.25644041877426</v>
      </c>
      <c r="DN10" s="351">
        <f t="shared" si="22"/>
        <v>0.9414354336205729</v>
      </c>
      <c r="DO10" s="351">
        <f t="shared" si="23"/>
        <v>17.81657544783925</v>
      </c>
      <c r="DP10" s="351">
        <f t="shared" si="24"/>
        <v>3.9325961651570402</v>
      </c>
      <c r="DQ10" s="351">
        <f t="shared" si="25"/>
        <v>0.924950005881661</v>
      </c>
      <c r="DR10" s="351">
        <f t="shared" si="26"/>
        <v>0.5825197035642865</v>
      </c>
      <c r="DS10" s="351">
        <f t="shared" si="27"/>
        <v>0.10104693565462887</v>
      </c>
      <c r="DT10" s="351">
        <f t="shared" si="28"/>
        <v>3.9673913043478266</v>
      </c>
      <c r="DU10" s="351">
        <f t="shared" si="29"/>
        <v>0.9041095890410958</v>
      </c>
      <c r="DV10" s="351">
        <f t="shared" si="30"/>
        <v>10.903893659569462</v>
      </c>
      <c r="DW10" s="351">
        <f t="shared" si="31"/>
        <v>35.79637689683567</v>
      </c>
      <c r="DX10" s="198"/>
      <c r="DY10" s="199"/>
    </row>
    <row r="11" spans="1:129" s="1" customFormat="1" ht="27.75" customHeight="1">
      <c r="A11" s="1" t="s">
        <v>167</v>
      </c>
      <c r="B11" s="11" t="s">
        <v>149</v>
      </c>
      <c r="C11" s="192" t="s">
        <v>158</v>
      </c>
      <c r="D11" s="55" t="s">
        <v>470</v>
      </c>
      <c r="E11" s="55" t="s">
        <v>470</v>
      </c>
      <c r="F11" s="128" t="s">
        <v>408</v>
      </c>
      <c r="G11" s="110">
        <v>1</v>
      </c>
      <c r="H11" s="201">
        <v>0</v>
      </c>
      <c r="I11" s="73"/>
      <c r="J11" s="335">
        <v>1391</v>
      </c>
      <c r="K11" s="336">
        <v>1475.22</v>
      </c>
      <c r="L11" s="336"/>
      <c r="M11" s="336"/>
      <c r="N11" s="336">
        <v>1391</v>
      </c>
      <c r="O11" s="337">
        <v>1475.22</v>
      </c>
      <c r="P11" s="283">
        <v>97.83</v>
      </c>
      <c r="Q11" s="108" t="s">
        <v>301</v>
      </c>
      <c r="R11" s="263">
        <v>60</v>
      </c>
      <c r="S11" s="73"/>
      <c r="T11" s="257">
        <v>3.6</v>
      </c>
      <c r="U11" s="257">
        <v>7.16</v>
      </c>
      <c r="V11" s="257"/>
      <c r="W11" s="184">
        <f>SUM(T10:V10)</f>
        <v>36.8</v>
      </c>
      <c r="X11" s="264">
        <v>0.27</v>
      </c>
      <c r="Y11" s="184">
        <f t="shared" si="2"/>
        <v>37.07</v>
      </c>
      <c r="Z11" s="73"/>
      <c r="AA11" s="265">
        <v>36704</v>
      </c>
      <c r="AB11" s="254">
        <v>4312</v>
      </c>
      <c r="AC11" s="254">
        <v>666</v>
      </c>
      <c r="AD11" s="254">
        <v>110094</v>
      </c>
      <c r="AE11" s="265">
        <v>6100</v>
      </c>
      <c r="AF11" s="329">
        <f t="shared" si="3"/>
        <v>157876</v>
      </c>
      <c r="AG11" s="186">
        <v>225</v>
      </c>
      <c r="AH11" s="255">
        <v>32843</v>
      </c>
      <c r="AI11" s="254">
        <v>10138</v>
      </c>
      <c r="AJ11" s="254">
        <v>57164</v>
      </c>
      <c r="AK11" s="62">
        <f t="shared" si="4"/>
        <v>100145</v>
      </c>
      <c r="AL11" s="347"/>
      <c r="AM11" s="254">
        <v>1003</v>
      </c>
      <c r="AN11" s="254">
        <v>4097</v>
      </c>
      <c r="AO11" s="62">
        <f t="shared" si="5"/>
        <v>5100</v>
      </c>
      <c r="AP11" s="255">
        <v>1159</v>
      </c>
      <c r="AQ11" s="254">
        <v>30</v>
      </c>
      <c r="AR11" s="255">
        <v>22626</v>
      </c>
      <c r="AS11" s="256"/>
      <c r="AT11" s="254">
        <v>143645</v>
      </c>
      <c r="AU11" s="255">
        <v>159</v>
      </c>
      <c r="AV11" s="254">
        <v>250</v>
      </c>
      <c r="AW11" s="347"/>
      <c r="AX11" s="257">
        <v>776867</v>
      </c>
      <c r="AY11" s="257">
        <v>55039</v>
      </c>
      <c r="AZ11" s="63"/>
      <c r="BA11" s="257">
        <v>24207</v>
      </c>
      <c r="BB11" s="294">
        <f t="shared" si="6"/>
        <v>79246</v>
      </c>
      <c r="BC11" s="266">
        <v>12341</v>
      </c>
      <c r="BD11" s="266">
        <v>1943</v>
      </c>
      <c r="BE11" s="257">
        <v>69489</v>
      </c>
      <c r="BF11" s="257">
        <v>12526</v>
      </c>
      <c r="BG11" s="63">
        <f>SUM(BC11:BF11)</f>
        <v>96299</v>
      </c>
      <c r="BH11" s="137"/>
      <c r="BI11" s="63">
        <f t="shared" si="8"/>
        <v>175545</v>
      </c>
      <c r="BJ11" s="257">
        <v>28327</v>
      </c>
      <c r="BK11" s="63">
        <f t="shared" si="0"/>
        <v>980739</v>
      </c>
      <c r="BL11" s="347"/>
      <c r="BM11" s="257">
        <v>13165140</v>
      </c>
      <c r="BN11" s="257">
        <v>14086883</v>
      </c>
      <c r="BO11" s="63">
        <f t="shared" si="9"/>
        <v>27252023</v>
      </c>
      <c r="BP11" s="73"/>
      <c r="BQ11" s="148" t="s">
        <v>494</v>
      </c>
      <c r="BR11" s="257">
        <v>992</v>
      </c>
      <c r="BS11" s="257">
        <v>101</v>
      </c>
      <c r="BT11" s="257">
        <v>70</v>
      </c>
      <c r="BU11" s="257">
        <v>62</v>
      </c>
      <c r="BV11" s="148"/>
      <c r="BW11" s="63"/>
      <c r="BX11" s="63"/>
      <c r="BY11" s="63"/>
      <c r="BZ11" s="63"/>
      <c r="CA11" s="148"/>
      <c r="CB11" s="63"/>
      <c r="CC11" s="63"/>
      <c r="CD11" s="63"/>
      <c r="CE11" s="63"/>
      <c r="CF11" s="63"/>
      <c r="CG11" s="63"/>
      <c r="CH11" s="63"/>
      <c r="CI11" s="63"/>
      <c r="CJ11" s="138"/>
      <c r="CK11" s="137">
        <f>SUM(BR11+BW11+CB11+CG11)</f>
        <v>992</v>
      </c>
      <c r="CL11" s="63">
        <f>SUM(BS11+BX11+CC11+CH11)</f>
        <v>101</v>
      </c>
      <c r="CM11" s="63">
        <f>SUM(BT11+BY11+CD11+CI11)</f>
        <v>70</v>
      </c>
      <c r="CN11" s="63">
        <f>SUM(BU11+BZ11+CE11+CJ11)</f>
        <v>62</v>
      </c>
      <c r="CO11" s="73"/>
      <c r="CP11" s="267">
        <v>20</v>
      </c>
      <c r="CQ11" s="349"/>
      <c r="CR11" s="58" t="s">
        <v>371</v>
      </c>
      <c r="CS11" s="58" t="s">
        <v>495</v>
      </c>
      <c r="CT11" s="58" t="s">
        <v>496</v>
      </c>
      <c r="CU11" s="58" t="s">
        <v>371</v>
      </c>
      <c r="CV11" s="58" t="s">
        <v>371</v>
      </c>
      <c r="CW11" s="58" t="s">
        <v>371</v>
      </c>
      <c r="CX11" s="58" t="s">
        <v>428</v>
      </c>
      <c r="CY11" s="3"/>
      <c r="CZ11" s="58" t="s">
        <v>310</v>
      </c>
      <c r="DA11" s="58" t="s">
        <v>358</v>
      </c>
      <c r="DB11" s="58" t="s">
        <v>301</v>
      </c>
      <c r="DC11" s="73"/>
      <c r="DD11" s="351">
        <f t="shared" si="14"/>
        <v>107.01861417280135</v>
      </c>
      <c r="DE11" s="351">
        <f t="shared" si="15"/>
        <v>0.152519624191646</v>
      </c>
      <c r="DF11" s="351">
        <f t="shared" si="16"/>
        <v>118.9958107943222</v>
      </c>
      <c r="DG11" s="351">
        <f>BK11/O11</f>
        <v>664.8086387115142</v>
      </c>
      <c r="DH11" s="351">
        <f>BI11/BK11</f>
        <v>0.17899257600646043</v>
      </c>
      <c r="DI11" s="352">
        <f>BA11/BK11</f>
        <v>0.024682407857748084</v>
      </c>
      <c r="DJ11" s="351">
        <f>BG11/BK11</f>
        <v>0.09819024225609464</v>
      </c>
      <c r="DK11" s="353">
        <f t="shared" si="1"/>
        <v>0.035987750340589396</v>
      </c>
      <c r="DL11" s="351">
        <f t="shared" si="20"/>
        <v>39.79552198543296</v>
      </c>
      <c r="DM11" s="351">
        <f t="shared" si="21"/>
        <v>15.33737340871192</v>
      </c>
      <c r="DN11" s="351">
        <f t="shared" si="22"/>
        <v>0.14331500671413008</v>
      </c>
      <c r="DO11" s="351">
        <f>BK11/AR11</f>
        <v>43.34566428003182</v>
      </c>
      <c r="DP11" s="351">
        <f t="shared" si="24"/>
        <v>3.457111481677309</v>
      </c>
      <c r="DQ11" s="351">
        <f t="shared" si="25"/>
        <v>0.7856455308360787</v>
      </c>
      <c r="DR11" s="351">
        <f t="shared" si="26"/>
        <v>0.672442076436057</v>
      </c>
      <c r="DS11" s="351">
        <f t="shared" si="27"/>
        <v>0.06846436463713887</v>
      </c>
      <c r="DT11" s="351">
        <f t="shared" si="28"/>
        <v>1.8883193957377933</v>
      </c>
      <c r="DU11" s="351">
        <f t="shared" si="29"/>
        <v>0.8857142857142857</v>
      </c>
      <c r="DV11" s="351">
        <f t="shared" si="30"/>
        <v>67.88479006521061</v>
      </c>
      <c r="DW11" s="351">
        <f t="shared" si="31"/>
        <v>65.27772128902808</v>
      </c>
      <c r="DX11" s="198"/>
      <c r="DY11" s="199"/>
    </row>
    <row r="12" spans="1:129" s="1" customFormat="1" ht="24.75" customHeight="1">
      <c r="A12" s="1" t="s">
        <v>167</v>
      </c>
      <c r="B12" s="11" t="s">
        <v>14</v>
      </c>
      <c r="C12" s="192" t="s">
        <v>5</v>
      </c>
      <c r="D12" s="55" t="s">
        <v>360</v>
      </c>
      <c r="E12" s="55" t="s">
        <v>360</v>
      </c>
      <c r="F12" s="128" t="s">
        <v>361</v>
      </c>
      <c r="G12" s="110">
        <v>1</v>
      </c>
      <c r="H12" s="69">
        <v>5</v>
      </c>
      <c r="I12" s="73"/>
      <c r="J12" s="335">
        <v>2393</v>
      </c>
      <c r="K12" s="336">
        <v>2962.69</v>
      </c>
      <c r="L12" s="336"/>
      <c r="M12" s="336"/>
      <c r="N12" s="336">
        <v>2393</v>
      </c>
      <c r="O12" s="337">
        <v>2962.69</v>
      </c>
      <c r="P12" s="283">
        <v>110</v>
      </c>
      <c r="Q12" s="108" t="s">
        <v>359</v>
      </c>
      <c r="R12" s="69"/>
      <c r="S12" s="73"/>
      <c r="T12" s="63">
        <v>4</v>
      </c>
      <c r="U12" s="63">
        <v>3.5</v>
      </c>
      <c r="V12" s="63"/>
      <c r="W12" s="184">
        <f>SUM(T12:V12)</f>
        <v>7.5</v>
      </c>
      <c r="X12" s="64"/>
      <c r="Y12" s="184">
        <f t="shared" si="2"/>
        <v>7.5</v>
      </c>
      <c r="Z12" s="73"/>
      <c r="AA12" s="172">
        <v>19873</v>
      </c>
      <c r="AB12" s="62">
        <v>2451</v>
      </c>
      <c r="AC12" s="62">
        <v>159</v>
      </c>
      <c r="AD12" s="62">
        <v>12</v>
      </c>
      <c r="AE12" s="172">
        <v>4906</v>
      </c>
      <c r="AF12" s="329">
        <f t="shared" si="3"/>
        <v>27401</v>
      </c>
      <c r="AG12" s="92">
        <v>117</v>
      </c>
      <c r="AH12" s="89">
        <v>132873</v>
      </c>
      <c r="AI12" s="62">
        <v>9129</v>
      </c>
      <c r="AJ12" s="62">
        <v>29026</v>
      </c>
      <c r="AK12" s="62">
        <f t="shared" si="4"/>
        <v>171028</v>
      </c>
      <c r="AL12" s="72"/>
      <c r="AM12" s="62">
        <v>2174</v>
      </c>
      <c r="AN12" s="62">
        <v>1682</v>
      </c>
      <c r="AO12" s="62">
        <f t="shared" si="5"/>
        <v>3856</v>
      </c>
      <c r="AP12" s="89">
        <v>1204</v>
      </c>
      <c r="AQ12" s="62">
        <v>59</v>
      </c>
      <c r="AR12" s="89">
        <v>3760</v>
      </c>
      <c r="AS12" s="159">
        <v>554</v>
      </c>
      <c r="AT12" s="62">
        <v>42562</v>
      </c>
      <c r="AU12" s="89">
        <v>67</v>
      </c>
      <c r="AV12" s="62">
        <v>360</v>
      </c>
      <c r="AW12" s="72"/>
      <c r="AX12" s="63">
        <v>525129</v>
      </c>
      <c r="AY12" s="63">
        <v>43801</v>
      </c>
      <c r="AZ12" s="63">
        <v>22620</v>
      </c>
      <c r="BA12" s="63">
        <v>44243</v>
      </c>
      <c r="BB12" s="294">
        <f t="shared" si="6"/>
        <v>110664</v>
      </c>
      <c r="BC12" s="266">
        <v>19526</v>
      </c>
      <c r="BD12" s="168">
        <v>3089</v>
      </c>
      <c r="BE12" s="63">
        <v>55486</v>
      </c>
      <c r="BF12" s="63">
        <v>13710</v>
      </c>
      <c r="BG12" s="63">
        <f t="shared" si="7"/>
        <v>91811</v>
      </c>
      <c r="BH12" s="137"/>
      <c r="BI12" s="63">
        <f t="shared" si="8"/>
        <v>202475</v>
      </c>
      <c r="BJ12" s="63">
        <v>50864</v>
      </c>
      <c r="BK12" s="63">
        <f>SUM(BI12,AX12,BJ12)</f>
        <v>778468</v>
      </c>
      <c r="BL12" s="72"/>
      <c r="BM12" s="63">
        <v>11548543</v>
      </c>
      <c r="BN12" s="63">
        <v>31600615</v>
      </c>
      <c r="BO12" s="63">
        <f t="shared" si="9"/>
        <v>43149158</v>
      </c>
      <c r="BP12" s="73"/>
      <c r="BQ12" s="59" t="s">
        <v>362</v>
      </c>
      <c r="BR12" s="63">
        <v>654</v>
      </c>
      <c r="BS12" s="63">
        <v>80</v>
      </c>
      <c r="BT12" s="63">
        <v>64</v>
      </c>
      <c r="BU12" s="63">
        <v>64</v>
      </c>
      <c r="BV12" s="58"/>
      <c r="BW12" s="63"/>
      <c r="BX12" s="63"/>
      <c r="BY12" s="63"/>
      <c r="BZ12" s="63"/>
      <c r="CA12" s="56"/>
      <c r="CB12" s="63"/>
      <c r="CC12" s="63"/>
      <c r="CD12" s="63"/>
      <c r="CE12" s="63"/>
      <c r="CF12" s="56"/>
      <c r="CG12" s="63"/>
      <c r="CH12" s="63"/>
      <c r="CI12" s="63"/>
      <c r="CJ12" s="138"/>
      <c r="CK12" s="137">
        <f t="shared" si="10"/>
        <v>654</v>
      </c>
      <c r="CL12" s="63">
        <f t="shared" si="11"/>
        <v>80</v>
      </c>
      <c r="CM12" s="63">
        <f t="shared" si="12"/>
        <v>64</v>
      </c>
      <c r="CN12" s="63">
        <f t="shared" si="13"/>
        <v>64</v>
      </c>
      <c r="CO12" s="73">
        <v>22</v>
      </c>
      <c r="CP12" s="84">
        <v>22</v>
      </c>
      <c r="CQ12" s="73"/>
      <c r="CR12" s="59" t="s">
        <v>363</v>
      </c>
      <c r="CS12" s="59" t="s">
        <v>330</v>
      </c>
      <c r="CT12" s="59" t="s">
        <v>364</v>
      </c>
      <c r="CU12" s="59" t="s">
        <v>363</v>
      </c>
      <c r="CV12" s="59" t="s">
        <v>363</v>
      </c>
      <c r="CW12" s="59" t="s">
        <v>363</v>
      </c>
      <c r="CX12" s="58" t="s">
        <v>365</v>
      </c>
      <c r="CY12" s="58" t="s">
        <v>366</v>
      </c>
      <c r="CZ12" s="58" t="s">
        <v>367</v>
      </c>
      <c r="DA12" s="58" t="s">
        <v>368</v>
      </c>
      <c r="DB12" s="58" t="s">
        <v>301</v>
      </c>
      <c r="DC12" s="73"/>
      <c r="DD12" s="351">
        <f t="shared" si="14"/>
        <v>9.248689535523459</v>
      </c>
      <c r="DE12" s="351">
        <f t="shared" si="15"/>
        <v>0.0394911381210994</v>
      </c>
      <c r="DF12" s="351">
        <f t="shared" si="16"/>
        <v>68.34160847068036</v>
      </c>
      <c r="DG12" s="351">
        <f>BK12/O12</f>
        <v>262.75715650304284</v>
      </c>
      <c r="DH12" s="351">
        <f>BI12/BK12</f>
        <v>0.26009418498897835</v>
      </c>
      <c r="DI12" s="352">
        <f>BA12/BK12</f>
        <v>0.05683342154076982</v>
      </c>
      <c r="DJ12" s="351">
        <f>BG12/BK12</f>
        <v>0.11793805268810022</v>
      </c>
      <c r="DK12" s="353">
        <f t="shared" si="1"/>
        <v>0.018041325395040154</v>
      </c>
      <c r="DL12" s="351">
        <f t="shared" si="20"/>
        <v>395.0253333333333</v>
      </c>
      <c r="DM12" s="351">
        <f t="shared" si="21"/>
        <v>1.269116917396015</v>
      </c>
      <c r="DN12" s="351">
        <f t="shared" si="22"/>
        <v>0.137221269296741</v>
      </c>
      <c r="DO12" s="351">
        <f>BK12/AR12</f>
        <v>207.03936170212765</v>
      </c>
      <c r="DP12" s="351">
        <f t="shared" si="24"/>
        <v>1.3015199025210198</v>
      </c>
      <c r="DQ12" s="351">
        <f t="shared" si="25"/>
        <v>0.40638743844276654</v>
      </c>
      <c r="DR12" s="351">
        <f t="shared" si="26"/>
        <v>0.2207453361640941</v>
      </c>
      <c r="DS12" s="351">
        <f t="shared" si="27"/>
        <v>0.027002487604170535</v>
      </c>
      <c r="DT12" s="351">
        <f t="shared" si="28"/>
        <v>8.533333333333333</v>
      </c>
      <c r="DU12" s="351">
        <f t="shared" si="29"/>
        <v>1</v>
      </c>
      <c r="DV12" s="351">
        <f t="shared" si="30"/>
        <v>57.72726812457598</v>
      </c>
      <c r="DW12" s="351">
        <f t="shared" si="31"/>
        <v>30.98906736783126</v>
      </c>
      <c r="DX12" s="198"/>
      <c r="DY12" s="199"/>
    </row>
    <row r="13" spans="1:129" s="1" customFormat="1" ht="27" customHeight="1">
      <c r="A13" s="1" t="s">
        <v>167</v>
      </c>
      <c r="B13" s="11" t="s">
        <v>151</v>
      </c>
      <c r="C13" s="192" t="s">
        <v>159</v>
      </c>
      <c r="D13" s="55" t="s">
        <v>469</v>
      </c>
      <c r="E13" s="55" t="s">
        <v>497</v>
      </c>
      <c r="F13" s="206" t="s">
        <v>291</v>
      </c>
      <c r="G13" s="110">
        <v>4</v>
      </c>
      <c r="H13" s="69">
        <v>0</v>
      </c>
      <c r="I13" s="73"/>
      <c r="J13" s="335">
        <v>9109</v>
      </c>
      <c r="K13" s="336">
        <v>8934.51</v>
      </c>
      <c r="L13" s="336">
        <v>1135</v>
      </c>
      <c r="M13" s="336">
        <v>1199</v>
      </c>
      <c r="N13" s="336">
        <v>10244.2</v>
      </c>
      <c r="O13" s="337">
        <v>10133.66</v>
      </c>
      <c r="P13" s="285">
        <v>688.18</v>
      </c>
      <c r="Q13" s="108" t="s">
        <v>359</v>
      </c>
      <c r="R13" s="183"/>
      <c r="S13" s="73"/>
      <c r="T13" s="148">
        <v>16.34</v>
      </c>
      <c r="U13" s="148">
        <v>36.75</v>
      </c>
      <c r="V13" s="148">
        <v>1.79</v>
      </c>
      <c r="W13" s="184">
        <f>SUM(T13:V13)</f>
        <v>54.88</v>
      </c>
      <c r="X13" s="148">
        <v>0.97</v>
      </c>
      <c r="Y13" s="184">
        <f>SUM(W13,X13)</f>
        <v>55.85</v>
      </c>
      <c r="Z13" s="73"/>
      <c r="AA13" s="172">
        <v>208232</v>
      </c>
      <c r="AB13" s="62">
        <v>5410</v>
      </c>
      <c r="AC13" s="62">
        <v>2792</v>
      </c>
      <c r="AD13" s="62">
        <v>48</v>
      </c>
      <c r="AE13" s="185">
        <v>17449</v>
      </c>
      <c r="AF13" s="329">
        <f t="shared" si="3"/>
        <v>233931</v>
      </c>
      <c r="AG13" s="186">
        <v>438</v>
      </c>
      <c r="AH13" s="89">
        <v>195075</v>
      </c>
      <c r="AI13" s="172">
        <v>28862</v>
      </c>
      <c r="AJ13" s="62">
        <v>52914</v>
      </c>
      <c r="AK13" s="62">
        <f t="shared" si="4"/>
        <v>276851</v>
      </c>
      <c r="AL13" s="72"/>
      <c r="AM13" s="62">
        <v>6460</v>
      </c>
      <c r="AN13" s="62">
        <v>9866</v>
      </c>
      <c r="AO13" s="62">
        <f t="shared" si="5"/>
        <v>16326</v>
      </c>
      <c r="AP13" s="89">
        <v>8837</v>
      </c>
      <c r="AQ13" s="62">
        <v>327</v>
      </c>
      <c r="AR13" s="89">
        <v>48553</v>
      </c>
      <c r="AS13" s="159">
        <v>8908</v>
      </c>
      <c r="AT13" s="62">
        <v>944423</v>
      </c>
      <c r="AU13" s="89">
        <v>1188</v>
      </c>
      <c r="AV13" s="187">
        <v>932</v>
      </c>
      <c r="AW13" s="72"/>
      <c r="AX13" s="325">
        <v>3869797</v>
      </c>
      <c r="AY13" s="325">
        <v>248542</v>
      </c>
      <c r="AZ13" s="325">
        <v>19920</v>
      </c>
      <c r="BA13" s="325">
        <v>106706</v>
      </c>
      <c r="BB13" s="294">
        <f t="shared" si="6"/>
        <v>375168</v>
      </c>
      <c r="BC13" s="168">
        <v>115653</v>
      </c>
      <c r="BD13" s="168">
        <v>28538</v>
      </c>
      <c r="BE13" s="63">
        <v>515276</v>
      </c>
      <c r="BF13" s="63">
        <v>4883</v>
      </c>
      <c r="BG13" s="63">
        <f t="shared" si="7"/>
        <v>664350</v>
      </c>
      <c r="BH13" s="137">
        <v>21159</v>
      </c>
      <c r="BI13" s="63">
        <f t="shared" si="8"/>
        <v>1060677</v>
      </c>
      <c r="BJ13" s="63">
        <v>171687</v>
      </c>
      <c r="BK13" s="63">
        <f>SUM(BI13,AX13,BJ13)</f>
        <v>5102161</v>
      </c>
      <c r="BL13" s="72"/>
      <c r="BM13" s="326">
        <v>65230521</v>
      </c>
      <c r="BN13" s="326">
        <v>76665188</v>
      </c>
      <c r="BO13" s="63">
        <f t="shared" si="9"/>
        <v>141895709</v>
      </c>
      <c r="BP13" s="73"/>
      <c r="BQ13" s="58" t="s">
        <v>398</v>
      </c>
      <c r="BR13" s="148">
        <v>546</v>
      </c>
      <c r="BS13" s="148">
        <v>86</v>
      </c>
      <c r="BT13" s="148">
        <v>60</v>
      </c>
      <c r="BU13" s="63">
        <v>12</v>
      </c>
      <c r="BV13" s="58" t="s">
        <v>399</v>
      </c>
      <c r="BW13" s="148">
        <v>1190</v>
      </c>
      <c r="BX13" s="148">
        <v>224</v>
      </c>
      <c r="BY13" s="63">
        <v>76.5</v>
      </c>
      <c r="BZ13" s="63">
        <v>38</v>
      </c>
      <c r="CA13" s="56" t="s">
        <v>400</v>
      </c>
      <c r="CB13" s="148">
        <v>1718</v>
      </c>
      <c r="CC13" s="148">
        <v>216</v>
      </c>
      <c r="CD13" s="63">
        <v>88.5</v>
      </c>
      <c r="CE13" s="63">
        <v>38</v>
      </c>
      <c r="CF13" s="56" t="s">
        <v>401</v>
      </c>
      <c r="CG13" s="148">
        <v>5547</v>
      </c>
      <c r="CH13" s="63">
        <v>821</v>
      </c>
      <c r="CI13" s="63">
        <v>88.5</v>
      </c>
      <c r="CJ13" s="138">
        <v>59</v>
      </c>
      <c r="CK13" s="137">
        <f t="shared" si="10"/>
        <v>9001</v>
      </c>
      <c r="CL13" s="63">
        <f t="shared" si="11"/>
        <v>1347</v>
      </c>
      <c r="CM13" s="63">
        <f t="shared" si="12"/>
        <v>313.5</v>
      </c>
      <c r="CN13" s="63">
        <f t="shared" si="13"/>
        <v>147</v>
      </c>
      <c r="CO13" s="73" t="s">
        <v>402</v>
      </c>
      <c r="CP13" s="188">
        <v>364</v>
      </c>
      <c r="CQ13" s="73"/>
      <c r="CR13" s="58" t="s">
        <v>396</v>
      </c>
      <c r="CS13" s="58" t="s">
        <v>403</v>
      </c>
      <c r="CT13" s="58" t="s">
        <v>330</v>
      </c>
      <c r="CU13" s="58" t="s">
        <v>396</v>
      </c>
      <c r="CV13" s="58" t="s">
        <v>396</v>
      </c>
      <c r="CW13" s="58" t="s">
        <v>396</v>
      </c>
      <c r="CX13" s="58" t="s">
        <v>297</v>
      </c>
      <c r="CY13" s="58" t="s">
        <v>298</v>
      </c>
      <c r="CZ13" s="58" t="s">
        <v>404</v>
      </c>
      <c r="DA13" s="58" t="s">
        <v>311</v>
      </c>
      <c r="DB13" s="58" t="s">
        <v>301</v>
      </c>
      <c r="DC13" s="73"/>
      <c r="DD13" s="351">
        <f t="shared" si="14"/>
        <v>23.084551879577567</v>
      </c>
      <c r="DE13" s="351">
        <f t="shared" si="15"/>
        <v>0.043222290860360425</v>
      </c>
      <c r="DF13" s="351">
        <f t="shared" si="16"/>
        <v>104.66869818012445</v>
      </c>
      <c r="DG13" s="351">
        <f>BK13/O13</f>
        <v>503.4864994483731</v>
      </c>
      <c r="DH13" s="351">
        <f>BI13/BK13</f>
        <v>0.2078877949951011</v>
      </c>
      <c r="DI13" s="352">
        <f>BA13/BK13</f>
        <v>0.020913883352563747</v>
      </c>
      <c r="DJ13" s="351">
        <f>BG13/BK13</f>
        <v>0.13020953278424574</v>
      </c>
      <c r="DK13" s="353">
        <f t="shared" si="1"/>
        <v>0.03595711974630607</v>
      </c>
      <c r="DL13" s="351">
        <f t="shared" si="20"/>
        <v>181.44422560429723</v>
      </c>
      <c r="DM13" s="351">
        <f t="shared" si="21"/>
        <v>4.791260018591506</v>
      </c>
      <c r="DN13" s="351">
        <f t="shared" si="22"/>
        <v>0.2075526544151908</v>
      </c>
      <c r="DO13" s="351">
        <f>BK13/AR13</f>
        <v>105.08436141947975</v>
      </c>
      <c r="DP13" s="351">
        <f t="shared" si="24"/>
        <v>1.611066485356722</v>
      </c>
      <c r="DQ13" s="351">
        <f t="shared" si="25"/>
        <v>0.8720442564680481</v>
      </c>
      <c r="DR13" s="351">
        <f t="shared" si="26"/>
        <v>0.8882279452833428</v>
      </c>
      <c r="DS13" s="351">
        <f t="shared" si="27"/>
        <v>0.13292334655001253</v>
      </c>
      <c r="DT13" s="351">
        <f t="shared" si="28"/>
        <v>5.613249776186213</v>
      </c>
      <c r="DU13" s="351">
        <f t="shared" si="29"/>
        <v>0.4688995215311005</v>
      </c>
      <c r="DV13" s="351">
        <f t="shared" si="30"/>
        <v>27.31994165977544</v>
      </c>
      <c r="DW13" s="351">
        <f t="shared" si="31"/>
        <v>65.55874185634805</v>
      </c>
      <c r="DX13" s="198"/>
      <c r="DY13" s="199"/>
    </row>
    <row r="14" spans="1:129" s="1" customFormat="1" ht="36.75" customHeight="1">
      <c r="A14" s="1" t="s">
        <v>167</v>
      </c>
      <c r="B14" s="7" t="s">
        <v>7</v>
      </c>
      <c r="C14" s="192" t="s">
        <v>8</v>
      </c>
      <c r="D14" s="55" t="s">
        <v>378</v>
      </c>
      <c r="E14" s="55" t="s">
        <v>378</v>
      </c>
      <c r="F14" s="182" t="s">
        <v>276</v>
      </c>
      <c r="G14" s="110">
        <v>1</v>
      </c>
      <c r="H14" s="69">
        <v>0</v>
      </c>
      <c r="I14" s="73"/>
      <c r="J14" s="335">
        <v>7056</v>
      </c>
      <c r="K14" s="336">
        <v>7054</v>
      </c>
      <c r="L14" s="336"/>
      <c r="M14" s="336"/>
      <c r="N14" s="336">
        <v>7056</v>
      </c>
      <c r="O14" s="337">
        <v>7054</v>
      </c>
      <c r="P14" s="285">
        <v>437.58</v>
      </c>
      <c r="Q14" s="108" t="s">
        <v>379</v>
      </c>
      <c r="R14" s="183">
        <v>15</v>
      </c>
      <c r="S14" s="73"/>
      <c r="T14" s="233">
        <v>10.31</v>
      </c>
      <c r="U14" s="148">
        <v>14.33</v>
      </c>
      <c r="V14" s="148">
        <v>1</v>
      </c>
      <c r="W14" s="184">
        <f>SUM(T14:V14)</f>
        <v>25.64</v>
      </c>
      <c r="X14" s="148">
        <v>0.61</v>
      </c>
      <c r="Y14" s="184">
        <f>SUM(W14:X14)</f>
        <v>26.25</v>
      </c>
      <c r="Z14" s="73"/>
      <c r="AA14" s="172">
        <v>80412</v>
      </c>
      <c r="AB14" s="62">
        <v>5836</v>
      </c>
      <c r="AC14" s="62">
        <v>755</v>
      </c>
      <c r="AD14" s="62"/>
      <c r="AE14" s="185"/>
      <c r="AF14" s="329">
        <f t="shared" si="3"/>
        <v>87003</v>
      </c>
      <c r="AG14" s="186">
        <v>181</v>
      </c>
      <c r="AH14" s="89">
        <v>57578</v>
      </c>
      <c r="AI14" s="62">
        <v>8188</v>
      </c>
      <c r="AJ14" s="62">
        <v>32260</v>
      </c>
      <c r="AK14" s="62">
        <f t="shared" si="4"/>
        <v>98026</v>
      </c>
      <c r="AL14" s="72"/>
      <c r="AM14" s="62">
        <v>22905</v>
      </c>
      <c r="AN14" s="62">
        <v>16888</v>
      </c>
      <c r="AO14" s="62">
        <f t="shared" si="5"/>
        <v>39793</v>
      </c>
      <c r="AP14" s="89">
        <v>12901</v>
      </c>
      <c r="AQ14" s="62">
        <v>549</v>
      </c>
      <c r="AR14" s="89">
        <v>35247</v>
      </c>
      <c r="AS14" s="159">
        <v>17462</v>
      </c>
      <c r="AT14" s="62">
        <v>601617</v>
      </c>
      <c r="AU14" s="89">
        <v>2773</v>
      </c>
      <c r="AV14" s="187">
        <v>459</v>
      </c>
      <c r="AW14" s="72"/>
      <c r="AX14" s="63">
        <v>1997123.23</v>
      </c>
      <c r="AY14" s="63">
        <v>46345.29</v>
      </c>
      <c r="AZ14" s="63">
        <v>14923.3</v>
      </c>
      <c r="BA14" s="63">
        <v>28379.07</v>
      </c>
      <c r="BB14" s="294">
        <f t="shared" si="6"/>
        <v>89647.66</v>
      </c>
      <c r="BC14" s="168">
        <v>29060.71</v>
      </c>
      <c r="BD14" s="168">
        <v>34985.56</v>
      </c>
      <c r="BE14" s="63">
        <v>137506.8</v>
      </c>
      <c r="BF14" s="63">
        <v>21185.8</v>
      </c>
      <c r="BG14" s="63">
        <f t="shared" si="7"/>
        <v>222738.86999999997</v>
      </c>
      <c r="BH14" s="137"/>
      <c r="BI14" s="63">
        <f t="shared" si="8"/>
        <v>312386.52999999997</v>
      </c>
      <c r="BJ14" s="57">
        <v>87219.51</v>
      </c>
      <c r="BK14" s="63">
        <f>SUM(BI14,AX14,BJ14)</f>
        <v>2396729.2699999996</v>
      </c>
      <c r="BL14" s="72"/>
      <c r="BM14" s="63">
        <v>45226115</v>
      </c>
      <c r="BN14" s="63">
        <v>59779907</v>
      </c>
      <c r="BO14" s="63">
        <f t="shared" si="9"/>
        <v>105006022</v>
      </c>
      <c r="BP14" s="73"/>
      <c r="BQ14" s="58" t="s">
        <v>8</v>
      </c>
      <c r="BR14" s="148">
        <v>4791</v>
      </c>
      <c r="BS14" s="148">
        <v>899</v>
      </c>
      <c r="BT14" s="148">
        <v>76</v>
      </c>
      <c r="BU14" s="63">
        <v>67</v>
      </c>
      <c r="BV14" s="58"/>
      <c r="BW14" s="63"/>
      <c r="BX14" s="63"/>
      <c r="BY14" s="63"/>
      <c r="BZ14" s="63"/>
      <c r="CA14" s="56"/>
      <c r="CB14" s="63"/>
      <c r="CC14" s="63"/>
      <c r="CD14" s="63"/>
      <c r="CE14" s="63"/>
      <c r="CF14" s="56"/>
      <c r="CG14" s="63"/>
      <c r="CH14" s="63"/>
      <c r="CI14" s="63"/>
      <c r="CJ14" s="138"/>
      <c r="CK14" s="137">
        <f t="shared" si="10"/>
        <v>4791</v>
      </c>
      <c r="CL14" s="63">
        <f t="shared" si="11"/>
        <v>899</v>
      </c>
      <c r="CM14" s="63">
        <f t="shared" si="12"/>
        <v>76</v>
      </c>
      <c r="CN14" s="63">
        <f t="shared" si="13"/>
        <v>67</v>
      </c>
      <c r="CO14" s="73"/>
      <c r="CP14" s="188">
        <v>140</v>
      </c>
      <c r="CQ14" s="73"/>
      <c r="CR14" s="58" t="s">
        <v>380</v>
      </c>
      <c r="CS14" s="58" t="s">
        <v>381</v>
      </c>
      <c r="CT14" s="58" t="s">
        <v>323</v>
      </c>
      <c r="CU14" s="58" t="s">
        <v>380</v>
      </c>
      <c r="CV14" s="58" t="s">
        <v>380</v>
      </c>
      <c r="CW14" s="58" t="s">
        <v>380</v>
      </c>
      <c r="CX14" s="58" t="s">
        <v>382</v>
      </c>
      <c r="CY14" s="58" t="s">
        <v>383</v>
      </c>
      <c r="CZ14" s="58" t="s">
        <v>384</v>
      </c>
      <c r="DA14" s="58" t="s">
        <v>385</v>
      </c>
      <c r="DB14" s="58" t="s">
        <v>301</v>
      </c>
      <c r="DC14" s="73"/>
      <c r="DD14" s="351">
        <f t="shared" si="14"/>
        <v>12.333853132974198</v>
      </c>
      <c r="DE14" s="351">
        <f t="shared" si="15"/>
        <v>0.025659200453643324</v>
      </c>
      <c r="DF14" s="351">
        <f t="shared" si="16"/>
        <v>44.28501984689537</v>
      </c>
      <c r="DG14" s="351">
        <f t="shared" si="17"/>
        <v>339.7688219449957</v>
      </c>
      <c r="DH14" s="351">
        <f t="shared" si="18"/>
        <v>0.13033868026320722</v>
      </c>
      <c r="DI14" s="352">
        <f t="shared" si="19"/>
        <v>0.011840749122240245</v>
      </c>
      <c r="DJ14" s="351">
        <f t="shared" si="32"/>
        <v>0.09293451404296489</v>
      </c>
      <c r="DK14" s="353">
        <f t="shared" si="1"/>
        <v>0.022824683997647293</v>
      </c>
      <c r="DL14" s="351">
        <f t="shared" si="20"/>
        <v>268.7238095238095</v>
      </c>
      <c r="DM14" s="351">
        <f t="shared" si="21"/>
        <v>4.9967394386163875</v>
      </c>
      <c r="DN14" s="351">
        <f t="shared" si="22"/>
        <v>0.40512396124271577</v>
      </c>
      <c r="DO14" s="351">
        <f t="shared" si="23"/>
        <v>67.99810678923028</v>
      </c>
      <c r="DP14" s="351">
        <f t="shared" si="24"/>
        <v>5.641196484264247</v>
      </c>
      <c r="DQ14" s="351">
        <f t="shared" si="25"/>
        <v>1.8288914091295718</v>
      </c>
      <c r="DR14" s="351">
        <f t="shared" si="26"/>
        <v>0.6791891125602495</v>
      </c>
      <c r="DS14" s="351">
        <f t="shared" si="27"/>
        <v>0.1274454210377091</v>
      </c>
      <c r="DT14" s="351">
        <f t="shared" si="28"/>
        <v>2.895238095238095</v>
      </c>
      <c r="DU14" s="351">
        <f t="shared" si="29"/>
        <v>0.881578947368421</v>
      </c>
      <c r="DV14" s="351">
        <f t="shared" si="30"/>
        <v>13.896512616954919</v>
      </c>
      <c r="DW14" s="351">
        <f t="shared" si="31"/>
        <v>31.57625035440884</v>
      </c>
      <c r="DX14" s="198"/>
      <c r="DY14" s="199"/>
    </row>
    <row r="15" spans="2:129" s="1" customFormat="1" ht="22.5" customHeight="1">
      <c r="B15" s="7" t="s">
        <v>248</v>
      </c>
      <c r="C15" s="192" t="s">
        <v>249</v>
      </c>
      <c r="D15" s="55" t="s">
        <v>471</v>
      </c>
      <c r="E15" s="55"/>
      <c r="F15" s="128" t="s">
        <v>361</v>
      </c>
      <c r="G15" s="110"/>
      <c r="H15" s="69"/>
      <c r="I15" s="73"/>
      <c r="J15" s="335">
        <v>538</v>
      </c>
      <c r="K15" s="336">
        <v>522.08</v>
      </c>
      <c r="L15" s="336"/>
      <c r="M15" s="336"/>
      <c r="N15" s="336">
        <v>538</v>
      </c>
      <c r="O15" s="337">
        <v>522.08</v>
      </c>
      <c r="P15" s="285"/>
      <c r="Q15" s="108"/>
      <c r="R15" s="183"/>
      <c r="S15" s="73"/>
      <c r="T15" s="233"/>
      <c r="U15" s="148"/>
      <c r="V15" s="148"/>
      <c r="W15" s="184">
        <f>T15+U15+V15</f>
        <v>0</v>
      </c>
      <c r="X15" s="148"/>
      <c r="Y15" s="184">
        <f>SUM(W15+X15)</f>
        <v>0</v>
      </c>
      <c r="Z15" s="73"/>
      <c r="AA15" s="172"/>
      <c r="AB15" s="62"/>
      <c r="AC15" s="62"/>
      <c r="AD15" s="62"/>
      <c r="AE15" s="185"/>
      <c r="AF15" s="329">
        <f>SUM(AA15+AB15+AC15+AD15+AE15)</f>
        <v>0</v>
      </c>
      <c r="AG15" s="186"/>
      <c r="AH15" s="89"/>
      <c r="AI15" s="62"/>
      <c r="AJ15" s="62"/>
      <c r="AK15" s="62">
        <f>AH15+AI15+AJ15</f>
        <v>0</v>
      </c>
      <c r="AL15" s="72"/>
      <c r="AM15" s="62"/>
      <c r="AN15" s="62"/>
      <c r="AO15" s="62">
        <f>SUM(AM15+AN15)</f>
        <v>0</v>
      </c>
      <c r="AP15" s="89"/>
      <c r="AQ15" s="62"/>
      <c r="AR15" s="89"/>
      <c r="AS15" s="159"/>
      <c r="AT15" s="62"/>
      <c r="AU15" s="89"/>
      <c r="AV15" s="187"/>
      <c r="AW15" s="72"/>
      <c r="AX15" s="63"/>
      <c r="AY15" s="63"/>
      <c r="AZ15" s="63"/>
      <c r="BA15" s="63"/>
      <c r="BB15" s="294">
        <f>SUM(AY15+AZ15+BA15)</f>
        <v>0</v>
      </c>
      <c r="BC15" s="168"/>
      <c r="BD15" s="168"/>
      <c r="BE15" s="63"/>
      <c r="BF15" s="63"/>
      <c r="BG15" s="63">
        <f t="shared" si="7"/>
        <v>0</v>
      </c>
      <c r="BH15" s="137"/>
      <c r="BI15" s="63">
        <f>SUM(BB15+BG15+BH15)</f>
        <v>0</v>
      </c>
      <c r="BJ15" s="57"/>
      <c r="BK15" s="63">
        <f>AX15+BI15+BJ15</f>
        <v>0</v>
      </c>
      <c r="BL15" s="72"/>
      <c r="BM15" s="63"/>
      <c r="BN15" s="63"/>
      <c r="BO15" s="63">
        <f>SUM(BM15+BN15)</f>
        <v>0</v>
      </c>
      <c r="BP15" s="73"/>
      <c r="BQ15" s="58"/>
      <c r="BR15" s="148"/>
      <c r="BS15" s="148"/>
      <c r="BT15" s="148"/>
      <c r="BU15" s="63"/>
      <c r="BV15" s="58"/>
      <c r="BW15" s="63"/>
      <c r="BX15" s="63"/>
      <c r="BY15" s="63"/>
      <c r="BZ15" s="63"/>
      <c r="CA15" s="56"/>
      <c r="CB15" s="63"/>
      <c r="CC15" s="63"/>
      <c r="CD15" s="63"/>
      <c r="CE15" s="63"/>
      <c r="CF15" s="56"/>
      <c r="CG15" s="63"/>
      <c r="CH15" s="63"/>
      <c r="CI15" s="63"/>
      <c r="CJ15" s="138"/>
      <c r="CK15" s="137">
        <f t="shared" si="10"/>
        <v>0</v>
      </c>
      <c r="CL15" s="63">
        <f t="shared" si="11"/>
        <v>0</v>
      </c>
      <c r="CM15" s="63">
        <f t="shared" si="12"/>
        <v>0</v>
      </c>
      <c r="CN15" s="63">
        <f t="shared" si="13"/>
        <v>0</v>
      </c>
      <c r="CO15" s="73"/>
      <c r="CP15" s="188"/>
      <c r="CQ15" s="73"/>
      <c r="CR15" s="58"/>
      <c r="CS15" s="58"/>
      <c r="CT15" s="58"/>
      <c r="CU15" s="58"/>
      <c r="CV15" s="58"/>
      <c r="CW15" s="58"/>
      <c r="CX15" s="58"/>
      <c r="CY15" s="58"/>
      <c r="CZ15" s="58"/>
      <c r="DA15" s="58"/>
      <c r="DB15" s="58"/>
      <c r="DC15" s="73"/>
      <c r="DD15" s="351">
        <f t="shared" si="14"/>
        <v>0</v>
      </c>
      <c r="DE15" s="351">
        <f>AG15/O15</f>
        <v>0</v>
      </c>
      <c r="DF15" s="351">
        <f t="shared" si="16"/>
        <v>0</v>
      </c>
      <c r="DG15" s="351">
        <f t="shared" si="17"/>
        <v>0</v>
      </c>
      <c r="DH15" s="351" t="e">
        <f>BI15/BK15</f>
        <v>#DIV/0!</v>
      </c>
      <c r="DI15" s="352" t="e">
        <f t="shared" si="19"/>
        <v>#DIV/0!</v>
      </c>
      <c r="DJ15" s="351" t="e">
        <f t="shared" si="32"/>
        <v>#DIV/0!</v>
      </c>
      <c r="DK15" s="353" t="e">
        <f t="shared" si="1"/>
        <v>#DIV/0!</v>
      </c>
      <c r="DL15" s="351" t="e">
        <f>O15/Y15</f>
        <v>#DIV/0!</v>
      </c>
      <c r="DM15" s="351">
        <f>AR15/O15</f>
        <v>0</v>
      </c>
      <c r="DN15" s="351" t="e">
        <f>AR15/AF15</f>
        <v>#DIV/0!</v>
      </c>
      <c r="DO15" s="351" t="e">
        <f t="shared" si="23"/>
        <v>#DIV/0!</v>
      </c>
      <c r="DP15" s="351">
        <f>AO15/O15</f>
        <v>0</v>
      </c>
      <c r="DQ15" s="351">
        <f>AP15/O15</f>
        <v>0</v>
      </c>
      <c r="DR15" s="351">
        <f t="shared" si="26"/>
        <v>0</v>
      </c>
      <c r="DS15" s="351">
        <f t="shared" si="27"/>
        <v>0</v>
      </c>
      <c r="DT15" s="351" t="e">
        <f t="shared" si="28"/>
        <v>#DIV/0!</v>
      </c>
      <c r="DU15" s="351" t="e">
        <f>CN15/CM15</f>
        <v>#DIV/0!</v>
      </c>
      <c r="DV15" s="351">
        <f>AK15/O15</f>
        <v>0</v>
      </c>
      <c r="DW15" s="351">
        <f>BG15/O15</f>
        <v>0</v>
      </c>
      <c r="DX15" s="198"/>
      <c r="DY15" s="199"/>
    </row>
    <row r="16" spans="1:129" s="1" customFormat="1" ht="29.25" customHeight="1">
      <c r="A16" s="1" t="s">
        <v>167</v>
      </c>
      <c r="B16" s="11" t="s">
        <v>16</v>
      </c>
      <c r="C16" s="192" t="s">
        <v>132</v>
      </c>
      <c r="D16" s="55" t="s">
        <v>275</v>
      </c>
      <c r="E16" s="55" t="s">
        <v>275</v>
      </c>
      <c r="F16" s="128" t="s">
        <v>276</v>
      </c>
      <c r="G16" s="207">
        <v>4</v>
      </c>
      <c r="H16" s="208"/>
      <c r="I16" s="73"/>
      <c r="J16" s="335">
        <v>2208</v>
      </c>
      <c r="K16" s="336">
        <v>1732.09</v>
      </c>
      <c r="L16" s="336">
        <v>629.6</v>
      </c>
      <c r="M16" s="336">
        <v>686.17</v>
      </c>
      <c r="N16" s="336">
        <v>2837.6</v>
      </c>
      <c r="O16" s="337">
        <v>2418.26</v>
      </c>
      <c r="P16" s="283">
        <v>160</v>
      </c>
      <c r="Q16" s="108" t="s">
        <v>359</v>
      </c>
      <c r="R16" s="69"/>
      <c r="S16" s="73"/>
      <c r="T16" s="63">
        <v>2</v>
      </c>
      <c r="U16" s="63">
        <v>7.5</v>
      </c>
      <c r="V16" s="63"/>
      <c r="W16" s="184">
        <f aca="true" t="shared" si="33" ref="W16:W23">SUM(T16:V16)</f>
        <v>9.5</v>
      </c>
      <c r="X16" s="64">
        <v>1</v>
      </c>
      <c r="Y16" s="184">
        <f>SUM(W16:X16)</f>
        <v>10.5</v>
      </c>
      <c r="Z16" s="73"/>
      <c r="AA16" s="172">
        <v>30729</v>
      </c>
      <c r="AB16" s="62">
        <v>2295</v>
      </c>
      <c r="AC16" s="62">
        <v>43</v>
      </c>
      <c r="AD16" s="195">
        <v>369</v>
      </c>
      <c r="AE16" s="172">
        <v>948.5</v>
      </c>
      <c r="AF16" s="329">
        <f aca="true" t="shared" si="34" ref="AF16:AF23">SUM(AA16:AE16)</f>
        <v>34384.5</v>
      </c>
      <c r="AG16" s="92">
        <v>188</v>
      </c>
      <c r="AH16" s="89">
        <v>133154</v>
      </c>
      <c r="AI16" s="62">
        <v>18384</v>
      </c>
      <c r="AJ16" s="62">
        <v>58986</v>
      </c>
      <c r="AK16" s="62">
        <f aca="true" t="shared" si="35" ref="AK16:AK23">SUM(AH16:AJ16)</f>
        <v>210524</v>
      </c>
      <c r="AL16" s="72"/>
      <c r="AM16" s="62">
        <v>2268</v>
      </c>
      <c r="AN16" s="195"/>
      <c r="AO16" s="62">
        <f aca="true" t="shared" si="36" ref="AO16:AO22">SUM(AM16:AN16)</f>
        <v>2268</v>
      </c>
      <c r="AP16" s="89">
        <v>1131</v>
      </c>
      <c r="AQ16" s="62"/>
      <c r="AR16" s="89">
        <v>11319</v>
      </c>
      <c r="AS16" s="159">
        <v>2332</v>
      </c>
      <c r="AT16" s="62">
        <v>122028</v>
      </c>
      <c r="AU16" s="89">
        <v>1302</v>
      </c>
      <c r="AV16" s="62">
        <v>249</v>
      </c>
      <c r="AW16" s="72"/>
      <c r="AX16" s="63">
        <v>500545</v>
      </c>
      <c r="AY16" s="63">
        <v>21875</v>
      </c>
      <c r="AZ16" s="63">
        <v>3789</v>
      </c>
      <c r="BA16" s="63">
        <v>15315</v>
      </c>
      <c r="BB16" s="294">
        <f aca="true" t="shared" si="37" ref="BB16:BB23">SUM(AY16:BA16)</f>
        <v>40979</v>
      </c>
      <c r="BC16" s="168">
        <v>6678</v>
      </c>
      <c r="BD16" s="168">
        <v>12858</v>
      </c>
      <c r="BE16" s="63">
        <v>48990</v>
      </c>
      <c r="BF16" s="63"/>
      <c r="BG16" s="63">
        <f t="shared" si="7"/>
        <v>68526</v>
      </c>
      <c r="BH16" s="135"/>
      <c r="BI16" s="63">
        <f aca="true" t="shared" si="38" ref="BI16:BI23">SUM(BH16,BB16,BG16)</f>
        <v>109505</v>
      </c>
      <c r="BJ16" s="63">
        <v>43308</v>
      </c>
      <c r="BK16" s="63">
        <f aca="true" t="shared" si="39" ref="BK16:BK23">SUM(BI16,AX16,BJ16)</f>
        <v>653358</v>
      </c>
      <c r="BL16" s="72"/>
      <c r="BM16" s="63">
        <v>24297866</v>
      </c>
      <c r="BN16" s="63">
        <v>15721551</v>
      </c>
      <c r="BO16" s="63">
        <f aca="true" t="shared" si="40" ref="BO16:BO23">SUM(BM16:BN16)</f>
        <v>40019417</v>
      </c>
      <c r="BP16" s="73"/>
      <c r="BQ16" s="59" t="s">
        <v>278</v>
      </c>
      <c r="BR16" s="209">
        <v>591</v>
      </c>
      <c r="BS16" s="209">
        <v>124</v>
      </c>
      <c r="BT16" s="209">
        <v>60</v>
      </c>
      <c r="BU16" s="209">
        <v>60</v>
      </c>
      <c r="BV16" s="59" t="s">
        <v>279</v>
      </c>
      <c r="BW16" s="209">
        <v>280</v>
      </c>
      <c r="BX16" s="209">
        <v>69</v>
      </c>
      <c r="BY16" s="209">
        <v>48</v>
      </c>
      <c r="BZ16" s="209">
        <v>48</v>
      </c>
      <c r="CA16" s="199" t="s">
        <v>280</v>
      </c>
      <c r="CB16" s="209">
        <v>274</v>
      </c>
      <c r="CC16" s="209">
        <v>63</v>
      </c>
      <c r="CD16" s="209">
        <v>40</v>
      </c>
      <c r="CE16" s="209">
        <v>40</v>
      </c>
      <c r="CF16" s="199" t="s">
        <v>281</v>
      </c>
      <c r="CG16" s="209">
        <v>66</v>
      </c>
      <c r="CH16" s="209">
        <v>19</v>
      </c>
      <c r="CI16" s="209">
        <v>17.5</v>
      </c>
      <c r="CJ16" s="210">
        <v>2.5</v>
      </c>
      <c r="CK16" s="137">
        <f t="shared" si="10"/>
        <v>1211</v>
      </c>
      <c r="CL16" s="63">
        <f t="shared" si="11"/>
        <v>275</v>
      </c>
      <c r="CM16" s="63">
        <f t="shared" si="12"/>
        <v>165.5</v>
      </c>
      <c r="CN16" s="63">
        <f t="shared" si="13"/>
        <v>150.5</v>
      </c>
      <c r="CO16" s="73"/>
      <c r="CP16" s="211">
        <v>57</v>
      </c>
      <c r="CQ16" s="73"/>
      <c r="CR16" s="59" t="s">
        <v>282</v>
      </c>
      <c r="CS16" s="59" t="s">
        <v>7</v>
      </c>
      <c r="CT16" s="59" t="s">
        <v>283</v>
      </c>
      <c r="CU16" s="59" t="s">
        <v>284</v>
      </c>
      <c r="CV16" s="59"/>
      <c r="CW16" s="59" t="s">
        <v>284</v>
      </c>
      <c r="CX16" s="59" t="s">
        <v>285</v>
      </c>
      <c r="CY16" s="59"/>
      <c r="CZ16" s="59"/>
      <c r="DA16" s="59" t="s">
        <v>311</v>
      </c>
      <c r="DB16" s="59" t="s">
        <v>301</v>
      </c>
      <c r="DC16" s="73"/>
      <c r="DD16" s="351">
        <f t="shared" si="14"/>
        <v>14.218694433187498</v>
      </c>
      <c r="DE16" s="351">
        <f>AG16/O16</f>
        <v>0.07774184744403</v>
      </c>
      <c r="DF16" s="351">
        <f t="shared" si="16"/>
        <v>45.282558533821835</v>
      </c>
      <c r="DG16" s="351">
        <f t="shared" si="17"/>
        <v>270.17690405498166</v>
      </c>
      <c r="DH16" s="351">
        <f>BI16/BK16</f>
        <v>0.1676033659953655</v>
      </c>
      <c r="DI16" s="352">
        <f t="shared" si="19"/>
        <v>0.023440441534350234</v>
      </c>
      <c r="DJ16" s="351">
        <f t="shared" si="32"/>
        <v>0.10488277483401137</v>
      </c>
      <c r="DK16" s="353">
        <f t="shared" si="1"/>
        <v>0.01632602493934382</v>
      </c>
      <c r="DL16" s="351">
        <f>O16/Y16</f>
        <v>230.3104761904762</v>
      </c>
      <c r="DM16" s="351">
        <f>AR16/O16</f>
        <v>4.680638144781785</v>
      </c>
      <c r="DN16" s="351">
        <f>AR16/AF16</f>
        <v>0.329189024124242</v>
      </c>
      <c r="DO16" s="351">
        <f t="shared" si="23"/>
        <v>57.722236946726746</v>
      </c>
      <c r="DP16" s="351">
        <f>AO16/O16</f>
        <v>0.9378644149098938</v>
      </c>
      <c r="DQ16" s="351">
        <f>AP16/O16</f>
        <v>0.4676916460595634</v>
      </c>
      <c r="DR16" s="351">
        <f t="shared" si="26"/>
        <v>0.500773283269789</v>
      </c>
      <c r="DS16" s="351">
        <f t="shared" si="27"/>
        <v>0.11371812791015026</v>
      </c>
      <c r="DT16" s="351">
        <f t="shared" si="28"/>
        <v>15.761904761904763</v>
      </c>
      <c r="DU16" s="351">
        <f>CN16/CM16</f>
        <v>0.9093655589123867</v>
      </c>
      <c r="DV16" s="351">
        <f>AK16/O16</f>
        <v>87.055982400569</v>
      </c>
      <c r="DW16" s="351">
        <f>BG16/O16</f>
        <v>28.336903393348933</v>
      </c>
      <c r="DX16" s="198"/>
      <c r="DY16" s="199"/>
    </row>
    <row r="17" spans="1:129" s="1" customFormat="1" ht="26.25" customHeight="1">
      <c r="A17" s="1" t="s">
        <v>167</v>
      </c>
      <c r="B17" s="7" t="s">
        <v>17</v>
      </c>
      <c r="C17" s="192" t="s">
        <v>133</v>
      </c>
      <c r="D17" s="55" t="s">
        <v>303</v>
      </c>
      <c r="E17" s="55" t="s">
        <v>303</v>
      </c>
      <c r="F17" s="128" t="s">
        <v>276</v>
      </c>
      <c r="G17" s="110">
        <v>3</v>
      </c>
      <c r="H17" s="201">
        <v>4</v>
      </c>
      <c r="I17" s="73"/>
      <c r="J17" s="335">
        <v>1481</v>
      </c>
      <c r="K17" s="336">
        <v>696.69</v>
      </c>
      <c r="L17" s="336">
        <v>521.6</v>
      </c>
      <c r="M17" s="336">
        <v>563.83</v>
      </c>
      <c r="N17" s="336">
        <v>2002.6</v>
      </c>
      <c r="O17" s="337">
        <v>1260.52</v>
      </c>
      <c r="P17" s="283">
        <v>86.5</v>
      </c>
      <c r="Q17" s="109" t="s">
        <v>359</v>
      </c>
      <c r="R17" s="69"/>
      <c r="S17" s="73"/>
      <c r="T17" s="63">
        <v>1</v>
      </c>
      <c r="U17" s="63">
        <v>4.79</v>
      </c>
      <c r="V17" s="63"/>
      <c r="W17" s="184">
        <f t="shared" si="33"/>
        <v>5.79</v>
      </c>
      <c r="X17" s="64"/>
      <c r="Y17" s="184">
        <f>SUM(W17:X17)</f>
        <v>5.79</v>
      </c>
      <c r="Z17" s="73"/>
      <c r="AA17" s="172">
        <v>20717</v>
      </c>
      <c r="AB17" s="62">
        <v>1771</v>
      </c>
      <c r="AC17" s="62"/>
      <c r="AD17" s="62"/>
      <c r="AE17" s="172">
        <v>360</v>
      </c>
      <c r="AF17" s="329">
        <f t="shared" si="34"/>
        <v>22848</v>
      </c>
      <c r="AG17" s="92">
        <v>40</v>
      </c>
      <c r="AH17" s="89">
        <v>159283</v>
      </c>
      <c r="AI17" s="62">
        <v>16922</v>
      </c>
      <c r="AJ17" s="62">
        <v>42881</v>
      </c>
      <c r="AK17" s="62">
        <f t="shared" si="35"/>
        <v>219086</v>
      </c>
      <c r="AL17" s="72"/>
      <c r="AM17" s="62">
        <v>369</v>
      </c>
      <c r="AN17" s="62">
        <v>4775</v>
      </c>
      <c r="AO17" s="62">
        <f t="shared" si="36"/>
        <v>5144</v>
      </c>
      <c r="AP17" s="89">
        <v>265</v>
      </c>
      <c r="AQ17" s="62">
        <v>30</v>
      </c>
      <c r="AR17" s="89">
        <v>2880</v>
      </c>
      <c r="AS17" s="160">
        <v>232</v>
      </c>
      <c r="AT17" s="62">
        <v>57879</v>
      </c>
      <c r="AU17" s="89">
        <v>154</v>
      </c>
      <c r="AV17" s="62">
        <v>139</v>
      </c>
      <c r="AW17" s="72"/>
      <c r="AX17" s="63">
        <v>326745.43</v>
      </c>
      <c r="AY17" s="63">
        <v>11658.31</v>
      </c>
      <c r="AZ17" s="63">
        <v>5948.79</v>
      </c>
      <c r="BA17" s="63">
        <v>2587.56</v>
      </c>
      <c r="BB17" s="294">
        <f t="shared" si="37"/>
        <v>20194.66</v>
      </c>
      <c r="BC17" s="168">
        <v>6884.61</v>
      </c>
      <c r="BD17" s="168">
        <v>5565.19</v>
      </c>
      <c r="BE17" s="65">
        <v>36959.19</v>
      </c>
      <c r="BF17" s="65">
        <v>14139.45</v>
      </c>
      <c r="BG17" s="63">
        <f t="shared" si="7"/>
        <v>63548.44</v>
      </c>
      <c r="BH17" s="137"/>
      <c r="BI17" s="63">
        <f t="shared" si="38"/>
        <v>83743.1</v>
      </c>
      <c r="BJ17" s="65">
        <v>9531.32</v>
      </c>
      <c r="BK17" s="63">
        <f t="shared" si="39"/>
        <v>420019.85000000003</v>
      </c>
      <c r="BL17" s="72"/>
      <c r="BM17" s="63">
        <v>17278528</v>
      </c>
      <c r="BN17" s="63">
        <v>14483538</v>
      </c>
      <c r="BO17" s="63">
        <f t="shared" si="40"/>
        <v>31762066</v>
      </c>
      <c r="BP17" s="73"/>
      <c r="BQ17" s="59" t="s">
        <v>304</v>
      </c>
      <c r="BR17" s="209">
        <v>392.13</v>
      </c>
      <c r="BS17" s="209">
        <v>62</v>
      </c>
      <c r="BT17" s="209">
        <v>50</v>
      </c>
      <c r="BU17" s="209">
        <v>35</v>
      </c>
      <c r="BV17" s="59" t="s">
        <v>305</v>
      </c>
      <c r="BW17" s="209">
        <v>350</v>
      </c>
      <c r="BX17" s="209">
        <v>62</v>
      </c>
      <c r="BY17" s="209">
        <v>52</v>
      </c>
      <c r="BZ17" s="209">
        <v>35</v>
      </c>
      <c r="CA17" s="199" t="s">
        <v>306</v>
      </c>
      <c r="CB17" s="209">
        <v>103</v>
      </c>
      <c r="CC17" s="209">
        <v>12</v>
      </c>
      <c r="CD17" s="209">
        <v>30</v>
      </c>
      <c r="CE17" s="209"/>
      <c r="CF17" s="56"/>
      <c r="CG17" s="63"/>
      <c r="CH17" s="63"/>
      <c r="CI17" s="63"/>
      <c r="CJ17" s="138"/>
      <c r="CK17" s="137">
        <f t="shared" si="10"/>
        <v>845.13</v>
      </c>
      <c r="CL17" s="63">
        <f t="shared" si="11"/>
        <v>136</v>
      </c>
      <c r="CM17" s="63">
        <f t="shared" si="12"/>
        <v>132</v>
      </c>
      <c r="CN17" s="63">
        <f t="shared" si="13"/>
        <v>70</v>
      </c>
      <c r="CO17" s="73"/>
      <c r="CP17" s="211">
        <v>37</v>
      </c>
      <c r="CQ17" s="73"/>
      <c r="CR17" s="66" t="s">
        <v>307</v>
      </c>
      <c r="CS17" s="66" t="s">
        <v>308</v>
      </c>
      <c r="CT17" s="66" t="s">
        <v>309</v>
      </c>
      <c r="CU17" s="66" t="s">
        <v>307</v>
      </c>
      <c r="CV17" s="66" t="s">
        <v>307</v>
      </c>
      <c r="CW17" s="67"/>
      <c r="CX17" s="68" t="s">
        <v>308</v>
      </c>
      <c r="CY17" s="66"/>
      <c r="CZ17" s="66" t="s">
        <v>310</v>
      </c>
      <c r="DA17" s="66" t="s">
        <v>311</v>
      </c>
      <c r="DB17" s="66"/>
      <c r="DC17" s="73"/>
      <c r="DD17" s="351">
        <f t="shared" si="14"/>
        <v>18.125852822644624</v>
      </c>
      <c r="DE17" s="351">
        <f>AG17/O17</f>
        <v>0.03173293561387364</v>
      </c>
      <c r="DF17" s="351">
        <f t="shared" si="16"/>
        <v>66.43536001015454</v>
      </c>
      <c r="DG17" s="351">
        <f t="shared" si="17"/>
        <v>333.2115714149716</v>
      </c>
      <c r="DH17" s="351">
        <f>BI17/BK17</f>
        <v>0.1993789103062629</v>
      </c>
      <c r="DI17" s="352">
        <f t="shared" si="19"/>
        <v>0.006160565982774385</v>
      </c>
      <c r="DJ17" s="351">
        <f t="shared" si="32"/>
        <v>0.15129865886100383</v>
      </c>
      <c r="DK17" s="353">
        <f t="shared" si="1"/>
        <v>0.013223946137508814</v>
      </c>
      <c r="DL17" s="351">
        <f>O17/Y17</f>
        <v>217.70639032815197</v>
      </c>
      <c r="DM17" s="351">
        <f>AR17/O17</f>
        <v>2.2847713641989023</v>
      </c>
      <c r="DN17" s="351">
        <f>AR17/AF17</f>
        <v>0.12605042016806722</v>
      </c>
      <c r="DO17" s="351">
        <f t="shared" si="23"/>
        <v>145.84022569444446</v>
      </c>
      <c r="DP17" s="351">
        <f>AO17/O17</f>
        <v>4.0808555199441505</v>
      </c>
      <c r="DQ17" s="351">
        <f>AP17/O17</f>
        <v>0.21023069844191286</v>
      </c>
      <c r="DR17" s="351">
        <f t="shared" si="26"/>
        <v>0.6704613968838258</v>
      </c>
      <c r="DS17" s="351">
        <f t="shared" si="27"/>
        <v>0.10789198108717038</v>
      </c>
      <c r="DT17" s="351">
        <f t="shared" si="28"/>
        <v>22.797927461139896</v>
      </c>
      <c r="DU17" s="351">
        <f>CN17/CM17</f>
        <v>0.5303030303030303</v>
      </c>
      <c r="DV17" s="351">
        <f>AK17/O17</f>
        <v>173.806048297528</v>
      </c>
      <c r="DW17" s="351">
        <f>BG17/O17</f>
        <v>50.414463872052806</v>
      </c>
      <c r="DX17" s="198"/>
      <c r="DY17" s="199"/>
    </row>
    <row r="18" spans="1:129" s="1" customFormat="1" ht="29.25" customHeight="1">
      <c r="A18" s="1" t="s">
        <v>167</v>
      </c>
      <c r="B18" s="7" t="s">
        <v>18</v>
      </c>
      <c r="C18" s="192" t="s">
        <v>90</v>
      </c>
      <c r="D18" s="55" t="s">
        <v>334</v>
      </c>
      <c r="E18" s="55" t="s">
        <v>334</v>
      </c>
      <c r="F18" s="128" t="s">
        <v>276</v>
      </c>
      <c r="G18" s="189">
        <v>3</v>
      </c>
      <c r="H18" s="84">
        <v>3</v>
      </c>
      <c r="I18" s="73"/>
      <c r="J18" s="335">
        <v>1664</v>
      </c>
      <c r="K18" s="336">
        <v>970.27</v>
      </c>
      <c r="L18" s="336">
        <v>480</v>
      </c>
      <c r="M18" s="336">
        <v>441.54</v>
      </c>
      <c r="N18" s="336">
        <v>2144</v>
      </c>
      <c r="O18" s="337">
        <v>1411.82</v>
      </c>
      <c r="P18" s="283">
        <v>114.36</v>
      </c>
      <c r="Q18" s="109" t="s">
        <v>359</v>
      </c>
      <c r="R18" s="69"/>
      <c r="S18" s="73"/>
      <c r="T18" s="63">
        <v>2.9</v>
      </c>
      <c r="U18" s="63">
        <v>3</v>
      </c>
      <c r="V18" s="63"/>
      <c r="W18" s="184">
        <f t="shared" si="33"/>
        <v>5.9</v>
      </c>
      <c r="X18" s="64"/>
      <c r="Y18" s="184">
        <f>SUM(W18+X18)</f>
        <v>5.9</v>
      </c>
      <c r="Z18" s="73"/>
      <c r="AA18" s="172">
        <v>56425</v>
      </c>
      <c r="AB18" s="62">
        <v>5065</v>
      </c>
      <c r="AC18" s="62">
        <v>246</v>
      </c>
      <c r="AD18" s="62">
        <v>1235</v>
      </c>
      <c r="AE18" s="172">
        <v>3336</v>
      </c>
      <c r="AF18" s="329">
        <f t="shared" si="34"/>
        <v>66307</v>
      </c>
      <c r="AG18" s="92">
        <v>163</v>
      </c>
      <c r="AH18" s="89">
        <v>2415</v>
      </c>
      <c r="AI18" s="62">
        <v>587</v>
      </c>
      <c r="AJ18" s="62">
        <v>41277</v>
      </c>
      <c r="AK18" s="62">
        <f t="shared" si="35"/>
        <v>44279</v>
      </c>
      <c r="AL18" s="72"/>
      <c r="AM18" s="62">
        <v>1326</v>
      </c>
      <c r="AN18" s="62">
        <v>1561</v>
      </c>
      <c r="AO18" s="62">
        <f t="shared" si="36"/>
        <v>2887</v>
      </c>
      <c r="AP18" s="89">
        <v>670</v>
      </c>
      <c r="AQ18" s="62">
        <v>55</v>
      </c>
      <c r="AR18" s="89">
        <v>8303</v>
      </c>
      <c r="AS18" s="159"/>
      <c r="AT18" s="62">
        <v>47391</v>
      </c>
      <c r="AU18" s="89">
        <v>404</v>
      </c>
      <c r="AV18" s="62">
        <v>248</v>
      </c>
      <c r="AW18" s="72"/>
      <c r="AX18" s="63">
        <v>544869</v>
      </c>
      <c r="AY18" s="296">
        <v>51840</v>
      </c>
      <c r="AZ18" s="63">
        <v>16768</v>
      </c>
      <c r="BA18" s="63">
        <v>14180</v>
      </c>
      <c r="BB18" s="294">
        <f t="shared" si="37"/>
        <v>82788</v>
      </c>
      <c r="BC18" s="299"/>
      <c r="BD18" s="168">
        <v>450</v>
      </c>
      <c r="BE18" s="63">
        <v>33832</v>
      </c>
      <c r="BF18" s="63">
        <v>1494</v>
      </c>
      <c r="BG18" s="63">
        <f t="shared" si="7"/>
        <v>35776</v>
      </c>
      <c r="BH18" s="135"/>
      <c r="BI18" s="63">
        <f t="shared" si="38"/>
        <v>118564</v>
      </c>
      <c r="BJ18" s="63"/>
      <c r="BK18" s="63">
        <f t="shared" si="39"/>
        <v>663433</v>
      </c>
      <c r="BL18" s="72"/>
      <c r="BM18" s="320">
        <v>17200000</v>
      </c>
      <c r="BN18" s="320">
        <v>16200000</v>
      </c>
      <c r="BO18" s="63">
        <f t="shared" si="40"/>
        <v>33400000</v>
      </c>
      <c r="BP18" s="73"/>
      <c r="BQ18" s="148" t="s">
        <v>336</v>
      </c>
      <c r="BR18" s="63">
        <v>903</v>
      </c>
      <c r="BS18" s="63">
        <v>80</v>
      </c>
      <c r="BT18" s="63">
        <v>69</v>
      </c>
      <c r="BU18" s="63">
        <v>69</v>
      </c>
      <c r="BV18" s="148" t="s">
        <v>337</v>
      </c>
      <c r="BW18" s="63">
        <v>389</v>
      </c>
      <c r="BX18" s="63">
        <v>59</v>
      </c>
      <c r="BY18" s="63">
        <v>56</v>
      </c>
      <c r="BZ18" s="149">
        <v>56</v>
      </c>
      <c r="CA18" s="148" t="s">
        <v>338</v>
      </c>
      <c r="CB18" s="63">
        <v>133</v>
      </c>
      <c r="CC18" s="63">
        <v>20</v>
      </c>
      <c r="CD18" s="63">
        <v>28</v>
      </c>
      <c r="CE18" s="63">
        <v>28</v>
      </c>
      <c r="CF18" s="56"/>
      <c r="CG18" s="63"/>
      <c r="CH18" s="63"/>
      <c r="CI18" s="63"/>
      <c r="CJ18" s="138"/>
      <c r="CK18" s="137">
        <f t="shared" si="10"/>
        <v>1425</v>
      </c>
      <c r="CL18" s="63">
        <f t="shared" si="11"/>
        <v>159</v>
      </c>
      <c r="CM18" s="63">
        <f t="shared" si="12"/>
        <v>153</v>
      </c>
      <c r="CN18" s="63">
        <f t="shared" si="13"/>
        <v>153</v>
      </c>
      <c r="CO18" s="73"/>
      <c r="CP18" s="84">
        <v>30</v>
      </c>
      <c r="CQ18" s="73"/>
      <c r="CR18" s="56" t="s">
        <v>339</v>
      </c>
      <c r="CS18" s="56" t="s">
        <v>308</v>
      </c>
      <c r="CT18" s="56" t="s">
        <v>340</v>
      </c>
      <c r="CU18" s="56" t="s">
        <v>341</v>
      </c>
      <c r="CV18" s="56" t="s">
        <v>284</v>
      </c>
      <c r="CW18" s="56" t="s">
        <v>284</v>
      </c>
      <c r="CX18" s="56" t="s">
        <v>342</v>
      </c>
      <c r="CY18" s="56"/>
      <c r="CZ18" s="56" t="s">
        <v>310</v>
      </c>
      <c r="DA18" s="56" t="s">
        <v>311</v>
      </c>
      <c r="DB18" s="56" t="s">
        <v>301</v>
      </c>
      <c r="DC18" s="73"/>
      <c r="DD18" s="351">
        <f t="shared" si="14"/>
        <v>46.96561884659518</v>
      </c>
      <c r="DE18" s="351">
        <f>AG18/O18</f>
        <v>0.11545381139238714</v>
      </c>
      <c r="DF18" s="351">
        <f t="shared" si="16"/>
        <v>83.9795441345214</v>
      </c>
      <c r="DG18" s="351">
        <f t="shared" si="17"/>
        <v>469.91330339561705</v>
      </c>
      <c r="DH18" s="351">
        <f>BI18/BK18</f>
        <v>0.1787128466627376</v>
      </c>
      <c r="DI18" s="352">
        <f t="shared" si="19"/>
        <v>0.02137367300089082</v>
      </c>
      <c r="DJ18" s="351">
        <f t="shared" si="32"/>
        <v>0.05392556595767772</v>
      </c>
      <c r="DK18" s="353">
        <f t="shared" si="1"/>
        <v>0.019863263473053894</v>
      </c>
      <c r="DL18" s="351">
        <f>O18/Y18</f>
        <v>239.29152542372879</v>
      </c>
      <c r="DM18" s="351">
        <f>AR18/O18</f>
        <v>5.8810613250981</v>
      </c>
      <c r="DN18" s="351">
        <f>AR18/AF18</f>
        <v>0.12522056494789388</v>
      </c>
      <c r="DO18" s="351">
        <f t="shared" si="23"/>
        <v>79.90280621462122</v>
      </c>
      <c r="DP18" s="351">
        <f>AO18/O18</f>
        <v>2.0448782422688447</v>
      </c>
      <c r="DQ18" s="351">
        <f>AP18/O18</f>
        <v>0.47456474621410666</v>
      </c>
      <c r="DR18" s="351">
        <f t="shared" si="26"/>
        <v>1.009335467694182</v>
      </c>
      <c r="DS18" s="351">
        <f t="shared" si="27"/>
        <v>0.11262058902692978</v>
      </c>
      <c r="DT18" s="351">
        <f t="shared" si="28"/>
        <v>25.93220338983051</v>
      </c>
      <c r="DU18" s="351">
        <f>CN18/CM18</f>
        <v>1</v>
      </c>
      <c r="DV18" s="351">
        <f>AK18/O18</f>
        <v>31.363063280021535</v>
      </c>
      <c r="DW18" s="351">
        <f>BG18/O18</f>
        <v>25.340340836650565</v>
      </c>
      <c r="DX18" s="198"/>
      <c r="DY18" s="199"/>
    </row>
    <row r="19" spans="1:129" s="1" customFormat="1" ht="30" customHeight="1">
      <c r="A19" s="1" t="s">
        <v>167</v>
      </c>
      <c r="B19" s="7" t="s">
        <v>74</v>
      </c>
      <c r="C19" s="305" t="s">
        <v>143</v>
      </c>
      <c r="D19" s="55" t="s">
        <v>324</v>
      </c>
      <c r="E19" s="55" t="s">
        <v>324</v>
      </c>
      <c r="F19" s="212" t="s">
        <v>276</v>
      </c>
      <c r="G19" s="213">
        <v>4</v>
      </c>
      <c r="H19" s="201">
        <v>0</v>
      </c>
      <c r="I19" s="202"/>
      <c r="J19" s="335">
        <v>4751</v>
      </c>
      <c r="K19" s="336">
        <v>5004.47</v>
      </c>
      <c r="L19" s="336">
        <v>2017.6</v>
      </c>
      <c r="M19" s="336">
        <v>2115.74</v>
      </c>
      <c r="N19" s="336">
        <v>6768.6</v>
      </c>
      <c r="O19" s="337">
        <v>7120.21</v>
      </c>
      <c r="P19" s="283">
        <v>379</v>
      </c>
      <c r="Q19" s="108" t="s">
        <v>301</v>
      </c>
      <c r="R19" s="69">
        <v>20</v>
      </c>
      <c r="S19" s="73"/>
      <c r="T19" s="63">
        <v>9</v>
      </c>
      <c r="U19" s="63">
        <v>18</v>
      </c>
      <c r="V19" s="63"/>
      <c r="W19" s="184">
        <f t="shared" si="33"/>
        <v>27</v>
      </c>
      <c r="X19" s="64">
        <v>1</v>
      </c>
      <c r="Y19" s="184">
        <f>SUM(W19:X19)</f>
        <v>28</v>
      </c>
      <c r="Z19" s="73"/>
      <c r="AA19" s="172">
        <v>144984</v>
      </c>
      <c r="AB19" s="62">
        <v>9778</v>
      </c>
      <c r="AC19" s="62">
        <v>630</v>
      </c>
      <c r="AD19" s="62"/>
      <c r="AE19" s="172"/>
      <c r="AF19" s="329">
        <f t="shared" si="34"/>
        <v>155392</v>
      </c>
      <c r="AG19" s="92">
        <v>235</v>
      </c>
      <c r="AH19" s="89">
        <v>70004</v>
      </c>
      <c r="AI19" s="62">
        <v>10387</v>
      </c>
      <c r="AJ19" s="62">
        <v>61184</v>
      </c>
      <c r="AK19" s="62">
        <f t="shared" si="35"/>
        <v>141575</v>
      </c>
      <c r="AL19" s="72"/>
      <c r="AM19" s="62">
        <v>7851</v>
      </c>
      <c r="AN19" s="62">
        <v>3102</v>
      </c>
      <c r="AO19" s="62">
        <f t="shared" si="36"/>
        <v>10953</v>
      </c>
      <c r="AP19" s="89">
        <v>6196</v>
      </c>
      <c r="AQ19" s="62">
        <v>308</v>
      </c>
      <c r="AR19" s="89">
        <v>45128</v>
      </c>
      <c r="AS19" s="159"/>
      <c r="AT19" s="214">
        <v>299363</v>
      </c>
      <c r="AU19" s="89">
        <v>574</v>
      </c>
      <c r="AV19" s="62">
        <v>921</v>
      </c>
      <c r="AW19" s="72"/>
      <c r="AX19" s="63">
        <v>1851513.37</v>
      </c>
      <c r="AY19" s="63">
        <v>94302.16</v>
      </c>
      <c r="AZ19" s="63">
        <v>33014.08</v>
      </c>
      <c r="BA19" s="63">
        <v>30525.95</v>
      </c>
      <c r="BB19" s="294">
        <f t="shared" si="37"/>
        <v>157842.19</v>
      </c>
      <c r="BC19" s="168">
        <v>42715.21</v>
      </c>
      <c r="BD19" s="168">
        <v>5314.01</v>
      </c>
      <c r="BE19" s="63">
        <v>98992.23</v>
      </c>
      <c r="BF19" s="63">
        <v>191595.1</v>
      </c>
      <c r="BG19" s="63">
        <f t="shared" si="7"/>
        <v>338616.55000000005</v>
      </c>
      <c r="BH19" s="137"/>
      <c r="BI19" s="63">
        <f t="shared" si="38"/>
        <v>496458.74000000005</v>
      </c>
      <c r="BJ19" s="63">
        <v>128472.62</v>
      </c>
      <c r="BK19" s="63">
        <f t="shared" si="39"/>
        <v>2476444.7300000004</v>
      </c>
      <c r="BL19" s="72"/>
      <c r="BM19" s="63">
        <v>48864103</v>
      </c>
      <c r="BN19" s="63">
        <v>45820506</v>
      </c>
      <c r="BO19" s="63">
        <f t="shared" si="40"/>
        <v>94684609</v>
      </c>
      <c r="BP19" s="73"/>
      <c r="BQ19" s="58" t="s">
        <v>325</v>
      </c>
      <c r="BR19" s="63">
        <v>2383</v>
      </c>
      <c r="BS19" s="63">
        <v>356</v>
      </c>
      <c r="BT19" s="63">
        <v>83.25</v>
      </c>
      <c r="BU19" s="63">
        <v>49</v>
      </c>
      <c r="BV19" s="58" t="s">
        <v>326</v>
      </c>
      <c r="BW19" s="63">
        <v>416</v>
      </c>
      <c r="BX19" s="63">
        <v>85</v>
      </c>
      <c r="BY19" s="63">
        <v>74.75</v>
      </c>
      <c r="BZ19" s="63">
        <v>20</v>
      </c>
      <c r="CA19" s="56" t="s">
        <v>327</v>
      </c>
      <c r="CB19" s="63">
        <v>383</v>
      </c>
      <c r="CC19" s="63">
        <v>70</v>
      </c>
      <c r="CD19" s="63">
        <v>72</v>
      </c>
      <c r="CE19" s="63">
        <v>20</v>
      </c>
      <c r="CF19" s="56" t="s">
        <v>328</v>
      </c>
      <c r="CG19" s="63">
        <v>648</v>
      </c>
      <c r="CH19" s="63">
        <v>97</v>
      </c>
      <c r="CI19" s="63">
        <v>75.5</v>
      </c>
      <c r="CJ19" s="138">
        <v>23</v>
      </c>
      <c r="CK19" s="137">
        <f t="shared" si="10"/>
        <v>3830</v>
      </c>
      <c r="CL19" s="63">
        <f t="shared" si="11"/>
        <v>608</v>
      </c>
      <c r="CM19" s="63">
        <f t="shared" si="12"/>
        <v>305.5</v>
      </c>
      <c r="CN19" s="63">
        <f t="shared" si="13"/>
        <v>112</v>
      </c>
      <c r="CO19" s="73"/>
      <c r="CP19" s="84">
        <v>150</v>
      </c>
      <c r="CQ19" s="197"/>
      <c r="CR19" s="58" t="s">
        <v>329</v>
      </c>
      <c r="CS19" s="58" t="s">
        <v>330</v>
      </c>
      <c r="CT19" s="58"/>
      <c r="CU19" s="58" t="s">
        <v>331</v>
      </c>
      <c r="CV19" s="58" t="s">
        <v>331</v>
      </c>
      <c r="CW19" s="58" t="s">
        <v>331</v>
      </c>
      <c r="CX19" s="58" t="s">
        <v>332</v>
      </c>
      <c r="CY19" s="58" t="s">
        <v>333</v>
      </c>
      <c r="CZ19" s="58" t="s">
        <v>310</v>
      </c>
      <c r="DA19" s="58" t="s">
        <v>311</v>
      </c>
      <c r="DB19" s="58" t="s">
        <v>301</v>
      </c>
      <c r="DC19" s="73"/>
      <c r="DD19" s="351">
        <f t="shared" si="14"/>
        <v>21.824075413506062</v>
      </c>
      <c r="DE19" s="351">
        <f t="shared" si="15"/>
        <v>0.03300464452593393</v>
      </c>
      <c r="DF19" s="351">
        <f t="shared" si="16"/>
        <v>69.72529461911938</v>
      </c>
      <c r="DG19" s="351">
        <f t="shared" si="17"/>
        <v>347.8050127734997</v>
      </c>
      <c r="DH19" s="351">
        <f t="shared" si="18"/>
        <v>0.20047236830518725</v>
      </c>
      <c r="DI19" s="352">
        <f t="shared" si="19"/>
        <v>0.012326521819850991</v>
      </c>
      <c r="DJ19" s="351">
        <f t="shared" si="32"/>
        <v>0.1367349514802214</v>
      </c>
      <c r="DK19" s="353">
        <f t="shared" si="1"/>
        <v>0.026154670290712195</v>
      </c>
      <c r="DL19" s="351">
        <f t="shared" si="20"/>
        <v>254.2932142857143</v>
      </c>
      <c r="DM19" s="351">
        <f t="shared" si="21"/>
        <v>6.338015311346154</v>
      </c>
      <c r="DN19" s="351">
        <f t="shared" si="22"/>
        <v>0.29041392092257</v>
      </c>
      <c r="DO19" s="351">
        <f t="shared" si="23"/>
        <v>54.87601333983337</v>
      </c>
      <c r="DP19" s="351">
        <f t="shared" si="24"/>
        <v>1.538297325500231</v>
      </c>
      <c r="DQ19" s="351">
        <f t="shared" si="25"/>
        <v>0.8701990531178153</v>
      </c>
      <c r="DR19" s="351">
        <f t="shared" si="26"/>
        <v>0.5379054831247955</v>
      </c>
      <c r="DS19" s="351">
        <f t="shared" si="27"/>
        <v>0.08539073987986309</v>
      </c>
      <c r="DT19" s="351">
        <f t="shared" si="28"/>
        <v>10.910714285714286</v>
      </c>
      <c r="DU19" s="351">
        <f t="shared" si="29"/>
        <v>0.36661211129296234</v>
      </c>
      <c r="DV19" s="351">
        <f t="shared" si="30"/>
        <v>19.883542760677003</v>
      </c>
      <c r="DW19" s="351">
        <f t="shared" si="31"/>
        <v>47.557101546162265</v>
      </c>
      <c r="DX19" s="198"/>
      <c r="DY19" s="199"/>
    </row>
    <row r="20" spans="1:129" s="1" customFormat="1" ht="30" customHeight="1">
      <c r="A20" s="1" t="s">
        <v>167</v>
      </c>
      <c r="B20" s="48" t="s">
        <v>131</v>
      </c>
      <c r="C20" s="192" t="s">
        <v>130</v>
      </c>
      <c r="D20" s="55" t="s">
        <v>425</v>
      </c>
      <c r="E20" s="55" t="s">
        <v>425</v>
      </c>
      <c r="F20" s="128" t="s">
        <v>291</v>
      </c>
      <c r="G20" s="215">
        <v>1</v>
      </c>
      <c r="H20" s="208"/>
      <c r="I20" s="73"/>
      <c r="J20" s="338" t="s">
        <v>335</v>
      </c>
      <c r="K20" s="336" t="s">
        <v>335</v>
      </c>
      <c r="L20" s="336" t="s">
        <v>335</v>
      </c>
      <c r="M20" s="336" t="s">
        <v>335</v>
      </c>
      <c r="N20" s="336" t="s">
        <v>335</v>
      </c>
      <c r="O20" s="337">
        <v>650</v>
      </c>
      <c r="P20" s="283">
        <v>48</v>
      </c>
      <c r="Q20" s="108" t="s">
        <v>359</v>
      </c>
      <c r="R20" s="69"/>
      <c r="S20" s="73"/>
      <c r="T20" s="63">
        <v>3</v>
      </c>
      <c r="U20" s="63">
        <v>2</v>
      </c>
      <c r="V20" s="57"/>
      <c r="W20" s="184">
        <f t="shared" si="33"/>
        <v>5</v>
      </c>
      <c r="X20" s="184">
        <v>2</v>
      </c>
      <c r="Y20" s="184">
        <f>SUM(W20:X20)</f>
        <v>7</v>
      </c>
      <c r="Z20" s="73"/>
      <c r="AA20" s="172">
        <v>13562</v>
      </c>
      <c r="AB20" s="62">
        <v>1051</v>
      </c>
      <c r="AC20" s="62"/>
      <c r="AD20" s="62"/>
      <c r="AE20" s="172">
        <v>5620</v>
      </c>
      <c r="AF20" s="329">
        <f t="shared" si="34"/>
        <v>20233</v>
      </c>
      <c r="AG20" s="92">
        <v>61</v>
      </c>
      <c r="AH20" s="89">
        <v>158774</v>
      </c>
      <c r="AI20" s="195"/>
      <c r="AJ20" s="195"/>
      <c r="AK20" s="62">
        <f t="shared" si="35"/>
        <v>158774</v>
      </c>
      <c r="AL20" s="73"/>
      <c r="AM20" s="62">
        <v>418</v>
      </c>
      <c r="AN20" s="62">
        <v>1261</v>
      </c>
      <c r="AO20" s="62">
        <f t="shared" si="36"/>
        <v>1679</v>
      </c>
      <c r="AP20" s="89">
        <v>800</v>
      </c>
      <c r="AQ20" s="62">
        <v>73</v>
      </c>
      <c r="AR20" s="89">
        <v>4828</v>
      </c>
      <c r="AS20" s="159">
        <v>1400</v>
      </c>
      <c r="AT20" s="62">
        <v>175128</v>
      </c>
      <c r="AU20" s="89">
        <v>905</v>
      </c>
      <c r="AV20" s="62"/>
      <c r="AW20" s="72"/>
      <c r="AX20" s="63">
        <v>303498</v>
      </c>
      <c r="AY20" s="63">
        <v>35000</v>
      </c>
      <c r="AZ20" s="63">
        <v>2000</v>
      </c>
      <c r="BA20" s="63">
        <v>12500</v>
      </c>
      <c r="BB20" s="294">
        <f t="shared" si="37"/>
        <v>49500</v>
      </c>
      <c r="BC20" s="168">
        <v>6500</v>
      </c>
      <c r="BD20" s="168"/>
      <c r="BE20" s="63"/>
      <c r="BF20" s="63">
        <v>85500</v>
      </c>
      <c r="BG20" s="63">
        <f t="shared" si="7"/>
        <v>92000</v>
      </c>
      <c r="BH20" s="135"/>
      <c r="BI20" s="63">
        <f t="shared" si="38"/>
        <v>141500</v>
      </c>
      <c r="BJ20" s="57"/>
      <c r="BK20" s="63">
        <f t="shared" si="39"/>
        <v>444998</v>
      </c>
      <c r="BL20" s="73"/>
      <c r="BM20" s="216"/>
      <c r="BN20" s="216"/>
      <c r="BO20" s="63">
        <f t="shared" si="40"/>
        <v>0</v>
      </c>
      <c r="BP20" s="73"/>
      <c r="BQ20" s="59" t="s">
        <v>130</v>
      </c>
      <c r="BR20" s="63">
        <v>855</v>
      </c>
      <c r="BS20" s="63">
        <v>136</v>
      </c>
      <c r="BT20" s="63">
        <v>89</v>
      </c>
      <c r="BU20" s="63">
        <v>65</v>
      </c>
      <c r="BV20" s="58"/>
      <c r="BW20" s="63"/>
      <c r="BX20" s="63"/>
      <c r="BY20" s="63"/>
      <c r="BZ20" s="63"/>
      <c r="CA20" s="56"/>
      <c r="CB20" s="63"/>
      <c r="CC20" s="63"/>
      <c r="CD20" s="63"/>
      <c r="CE20" s="63"/>
      <c r="CF20" s="56"/>
      <c r="CG20" s="63"/>
      <c r="CH20" s="63"/>
      <c r="CI20" s="63"/>
      <c r="CJ20" s="138"/>
      <c r="CK20" s="137">
        <f t="shared" si="10"/>
        <v>855</v>
      </c>
      <c r="CL20" s="63">
        <f t="shared" si="11"/>
        <v>136</v>
      </c>
      <c r="CM20" s="63">
        <f t="shared" si="12"/>
        <v>89</v>
      </c>
      <c r="CN20" s="63">
        <f t="shared" si="13"/>
        <v>65</v>
      </c>
      <c r="CO20" s="73"/>
      <c r="CP20" s="84">
        <v>18</v>
      </c>
      <c r="CQ20" s="73"/>
      <c r="CR20" s="58" t="s">
        <v>426</v>
      </c>
      <c r="CS20" s="58" t="s">
        <v>346</v>
      </c>
      <c r="CT20" s="58" t="s">
        <v>427</v>
      </c>
      <c r="CU20" s="58" t="s">
        <v>426</v>
      </c>
      <c r="CV20" s="58" t="s">
        <v>426</v>
      </c>
      <c r="CW20" s="58" t="s">
        <v>426</v>
      </c>
      <c r="CX20" s="56" t="s">
        <v>428</v>
      </c>
      <c r="CY20" s="56"/>
      <c r="CZ20" s="56"/>
      <c r="DA20" s="56"/>
      <c r="DB20" s="56" t="s">
        <v>301</v>
      </c>
      <c r="DC20" s="73"/>
      <c r="DD20" s="351">
        <f t="shared" si="14"/>
        <v>31.127692307692307</v>
      </c>
      <c r="DE20" s="351">
        <f t="shared" si="15"/>
        <v>0.09384615384615384</v>
      </c>
      <c r="DF20" s="351">
        <f t="shared" si="16"/>
        <v>217.69230769230768</v>
      </c>
      <c r="DG20" s="351">
        <f t="shared" si="17"/>
        <v>684.6123076923077</v>
      </c>
      <c r="DH20" s="351">
        <f t="shared" si="18"/>
        <v>0.31797895720879643</v>
      </c>
      <c r="DI20" s="352">
        <f t="shared" si="19"/>
        <v>0.028090013887702867</v>
      </c>
      <c r="DJ20" s="351">
        <f t="shared" si="32"/>
        <v>0.2067425022134931</v>
      </c>
      <c r="DK20" s="353" t="e">
        <f>BK20/#REF!</f>
        <v>#REF!</v>
      </c>
      <c r="DL20" s="351">
        <f t="shared" si="20"/>
        <v>92.85714285714286</v>
      </c>
      <c r="DM20" s="351">
        <f t="shared" si="21"/>
        <v>7.427692307692308</v>
      </c>
      <c r="DN20" s="351">
        <f t="shared" si="22"/>
        <v>0.2386200761132803</v>
      </c>
      <c r="DO20" s="351">
        <f t="shared" si="23"/>
        <v>92.17025683512841</v>
      </c>
      <c r="DP20" s="351">
        <f t="shared" si="24"/>
        <v>2.583076923076923</v>
      </c>
      <c r="DQ20" s="351">
        <f t="shared" si="25"/>
        <v>1.2307692307692308</v>
      </c>
      <c r="DR20" s="351">
        <f t="shared" si="26"/>
        <v>1.3153846153846154</v>
      </c>
      <c r="DS20" s="351">
        <f t="shared" si="27"/>
        <v>0.20923076923076922</v>
      </c>
      <c r="DT20" s="351">
        <f t="shared" si="28"/>
        <v>12.714285714285714</v>
      </c>
      <c r="DU20" s="351">
        <f t="shared" si="29"/>
        <v>0.7303370786516854</v>
      </c>
      <c r="DV20" s="351">
        <f t="shared" si="30"/>
        <v>244.2676923076923</v>
      </c>
      <c r="DW20" s="351">
        <f t="shared" si="31"/>
        <v>141.53846153846155</v>
      </c>
      <c r="DX20" s="198"/>
      <c r="DY20" s="199"/>
    </row>
    <row r="21" spans="1:129" s="1" customFormat="1" ht="30" customHeight="1">
      <c r="A21" s="1" t="s">
        <v>167</v>
      </c>
      <c r="B21" s="7" t="s">
        <v>19</v>
      </c>
      <c r="C21" s="192" t="s">
        <v>126</v>
      </c>
      <c r="D21" s="55" t="s">
        <v>343</v>
      </c>
      <c r="E21" s="55" t="s">
        <v>344</v>
      </c>
      <c r="F21" s="206" t="s">
        <v>291</v>
      </c>
      <c r="G21" s="110">
        <v>1</v>
      </c>
      <c r="H21" s="201">
        <v>0</v>
      </c>
      <c r="I21" s="73">
        <v>1980</v>
      </c>
      <c r="J21" s="335">
        <v>1980</v>
      </c>
      <c r="K21" s="336">
        <v>2088.7</v>
      </c>
      <c r="L21" s="336"/>
      <c r="M21" s="336"/>
      <c r="N21" s="336">
        <v>1980</v>
      </c>
      <c r="O21" s="337">
        <v>2088.7</v>
      </c>
      <c r="P21" s="283">
        <v>56</v>
      </c>
      <c r="Q21" s="108" t="s">
        <v>359</v>
      </c>
      <c r="R21" s="69"/>
      <c r="S21" s="73"/>
      <c r="T21" s="63">
        <v>4.88</v>
      </c>
      <c r="U21" s="63">
        <v>6.44</v>
      </c>
      <c r="V21" s="63">
        <v>3.8</v>
      </c>
      <c r="W21" s="184">
        <f t="shared" si="33"/>
        <v>15.120000000000001</v>
      </c>
      <c r="X21" s="64"/>
      <c r="Y21" s="184">
        <f>SUM(W21:X21)</f>
        <v>15.120000000000001</v>
      </c>
      <c r="Z21" s="73"/>
      <c r="AA21" s="172">
        <v>46771</v>
      </c>
      <c r="AB21" s="62">
        <v>537</v>
      </c>
      <c r="AC21" s="62"/>
      <c r="AD21" s="62"/>
      <c r="AE21" s="172">
        <v>12362</v>
      </c>
      <c r="AF21" s="329">
        <f t="shared" si="34"/>
        <v>59670</v>
      </c>
      <c r="AG21" s="92">
        <v>84</v>
      </c>
      <c r="AH21" s="217">
        <v>397949</v>
      </c>
      <c r="AI21" s="62">
        <v>9378</v>
      </c>
      <c r="AJ21" s="306">
        <v>57924</v>
      </c>
      <c r="AK21" s="62">
        <f t="shared" si="35"/>
        <v>465251</v>
      </c>
      <c r="AL21" s="72"/>
      <c r="AM21" s="62">
        <v>2785</v>
      </c>
      <c r="AN21" s="62">
        <v>3103</v>
      </c>
      <c r="AO21" s="62">
        <f t="shared" si="36"/>
        <v>5888</v>
      </c>
      <c r="AP21" s="89">
        <v>962</v>
      </c>
      <c r="AQ21" s="62">
        <v>26</v>
      </c>
      <c r="AR21" s="89">
        <v>13887</v>
      </c>
      <c r="AS21" s="159">
        <v>656</v>
      </c>
      <c r="AT21" s="62">
        <v>19132</v>
      </c>
      <c r="AU21" s="89">
        <v>430</v>
      </c>
      <c r="AV21" s="62">
        <v>231</v>
      </c>
      <c r="AW21" s="72"/>
      <c r="AX21" s="63">
        <v>1030061</v>
      </c>
      <c r="AY21" s="304">
        <v>16360</v>
      </c>
      <c r="AZ21" s="199">
        <v>761</v>
      </c>
      <c r="BA21" s="56">
        <v>12730</v>
      </c>
      <c r="BB21" s="294">
        <f t="shared" si="37"/>
        <v>29851</v>
      </c>
      <c r="BC21" s="300">
        <v>85929</v>
      </c>
      <c r="BD21" s="168">
        <v>3387</v>
      </c>
      <c r="BE21" s="301">
        <v>422837</v>
      </c>
      <c r="BF21" s="301"/>
      <c r="BG21" s="63">
        <f t="shared" si="7"/>
        <v>512153</v>
      </c>
      <c r="BH21" s="137"/>
      <c r="BI21" s="63">
        <f t="shared" si="38"/>
        <v>542004</v>
      </c>
      <c r="BJ21" s="57"/>
      <c r="BK21" s="63">
        <f t="shared" si="39"/>
        <v>1572065</v>
      </c>
      <c r="BL21" s="72"/>
      <c r="BM21" s="61">
        <v>16995695</v>
      </c>
      <c r="BN21" s="218">
        <v>40562058</v>
      </c>
      <c r="BO21" s="63">
        <f t="shared" si="40"/>
        <v>57557753</v>
      </c>
      <c r="BP21" s="73"/>
      <c r="BQ21" s="58" t="s">
        <v>126</v>
      </c>
      <c r="BR21" s="63">
        <v>1900</v>
      </c>
      <c r="BS21" s="63">
        <v>160</v>
      </c>
      <c r="BT21" s="63">
        <v>81.5</v>
      </c>
      <c r="BU21" s="63">
        <v>62</v>
      </c>
      <c r="BV21" s="58"/>
      <c r="BW21" s="63"/>
      <c r="BX21" s="63"/>
      <c r="BY21" s="63"/>
      <c r="BZ21" s="63"/>
      <c r="CA21" s="56"/>
      <c r="CB21" s="63"/>
      <c r="CC21" s="63"/>
      <c r="CD21" s="63"/>
      <c r="CE21" s="63"/>
      <c r="CF21" s="56"/>
      <c r="CG21" s="63"/>
      <c r="CH21" s="63"/>
      <c r="CI21" s="63"/>
      <c r="CJ21" s="138"/>
      <c r="CK21" s="137">
        <f t="shared" si="10"/>
        <v>1900</v>
      </c>
      <c r="CL21" s="63">
        <f t="shared" si="11"/>
        <v>160</v>
      </c>
      <c r="CM21" s="63">
        <f t="shared" si="12"/>
        <v>81.5</v>
      </c>
      <c r="CN21" s="63">
        <f t="shared" si="13"/>
        <v>62</v>
      </c>
      <c r="CO21" s="73"/>
      <c r="CP21" s="84">
        <v>50</v>
      </c>
      <c r="CQ21" s="73"/>
      <c r="CR21" s="219" t="s">
        <v>345</v>
      </c>
      <c r="CS21" s="58" t="s">
        <v>346</v>
      </c>
      <c r="CT21" s="58" t="s">
        <v>347</v>
      </c>
      <c r="CU21" s="219" t="s">
        <v>345</v>
      </c>
      <c r="CV21" s="303" t="s">
        <v>345</v>
      </c>
      <c r="CW21" s="219" t="s">
        <v>345</v>
      </c>
      <c r="CX21" s="58" t="s">
        <v>348</v>
      </c>
      <c r="CY21" s="58" t="s">
        <v>298</v>
      </c>
      <c r="CZ21" s="58"/>
      <c r="DA21" s="58" t="s">
        <v>349</v>
      </c>
      <c r="DB21" s="58" t="s">
        <v>335</v>
      </c>
      <c r="DC21" s="73"/>
      <c r="DD21" s="351">
        <f t="shared" si="14"/>
        <v>28.568008809307226</v>
      </c>
      <c r="DE21" s="351">
        <f t="shared" si="15"/>
        <v>0.04021640254703883</v>
      </c>
      <c r="DF21" s="351">
        <f t="shared" si="16"/>
        <v>259.4934648345861</v>
      </c>
      <c r="DG21" s="351">
        <f t="shared" si="17"/>
        <v>752.6523675013167</v>
      </c>
      <c r="DH21" s="351">
        <f t="shared" si="18"/>
        <v>0.344772003702137</v>
      </c>
      <c r="DI21" s="352">
        <f t="shared" si="19"/>
        <v>0.00809762955094096</v>
      </c>
      <c r="DJ21" s="351">
        <f t="shared" si="32"/>
        <v>0.32578360309529186</v>
      </c>
      <c r="DK21" s="353">
        <f aca="true" t="shared" si="41" ref="DK21:DK31">BK21/BO21</f>
        <v>0.027312827865257353</v>
      </c>
      <c r="DL21" s="351">
        <f t="shared" si="20"/>
        <v>138.14153439153438</v>
      </c>
      <c r="DM21" s="351">
        <f t="shared" si="21"/>
        <v>6.648633121080098</v>
      </c>
      <c r="DN21" s="351">
        <f t="shared" si="22"/>
        <v>0.23273001508295627</v>
      </c>
      <c r="DO21" s="351">
        <f t="shared" si="23"/>
        <v>113.20407575430258</v>
      </c>
      <c r="DP21" s="351">
        <f t="shared" si="24"/>
        <v>2.8189783118686265</v>
      </c>
      <c r="DQ21" s="351">
        <f t="shared" si="25"/>
        <v>0.4605735625029923</v>
      </c>
      <c r="DR21" s="351">
        <f t="shared" si="26"/>
        <v>0.9096567242782593</v>
      </c>
      <c r="DS21" s="351">
        <f t="shared" si="27"/>
        <v>0.0766026715181692</v>
      </c>
      <c r="DT21" s="351">
        <f t="shared" si="28"/>
        <v>5.39021164021164</v>
      </c>
      <c r="DU21" s="351">
        <f t="shared" si="29"/>
        <v>0.7607361963190185</v>
      </c>
      <c r="DV21" s="351">
        <f t="shared" si="30"/>
        <v>222.74668454062336</v>
      </c>
      <c r="DW21" s="351">
        <f t="shared" si="31"/>
        <v>245.2018001627807</v>
      </c>
      <c r="DX21" s="198"/>
      <c r="DY21" s="199"/>
    </row>
    <row r="22" spans="1:129" s="1" customFormat="1" ht="24.75" customHeight="1">
      <c r="A22" s="1" t="s">
        <v>167</v>
      </c>
      <c r="B22" s="11" t="s">
        <v>20</v>
      </c>
      <c r="C22" s="55" t="s">
        <v>10</v>
      </c>
      <c r="D22" s="55" t="s">
        <v>317</v>
      </c>
      <c r="E22" s="55" t="s">
        <v>317</v>
      </c>
      <c r="F22" s="128" t="s">
        <v>276</v>
      </c>
      <c r="G22" s="207">
        <v>3</v>
      </c>
      <c r="H22" s="220">
        <v>5</v>
      </c>
      <c r="I22" s="73"/>
      <c r="J22" s="335">
        <v>2312</v>
      </c>
      <c r="K22" s="336">
        <v>1813.2</v>
      </c>
      <c r="L22" s="336">
        <v>399</v>
      </c>
      <c r="M22" s="336">
        <v>477</v>
      </c>
      <c r="N22" s="336">
        <v>2711</v>
      </c>
      <c r="O22" s="337">
        <v>2290.2</v>
      </c>
      <c r="P22" s="283">
        <v>173</v>
      </c>
      <c r="Q22" s="108" t="s">
        <v>359</v>
      </c>
      <c r="R22" s="69"/>
      <c r="S22" s="73"/>
      <c r="T22" s="63">
        <v>3</v>
      </c>
      <c r="U22" s="63">
        <v>5.2</v>
      </c>
      <c r="V22" s="63"/>
      <c r="W22" s="184">
        <f t="shared" si="33"/>
        <v>8.2</v>
      </c>
      <c r="X22" s="204"/>
      <c r="Y22" s="184">
        <f>SUM(W22:X22)</f>
        <v>8.2</v>
      </c>
      <c r="Z22" s="73"/>
      <c r="AA22" s="172">
        <v>58627</v>
      </c>
      <c r="AB22" s="62">
        <v>1770</v>
      </c>
      <c r="AC22" s="62">
        <v>649</v>
      </c>
      <c r="AD22" s="62">
        <v>50</v>
      </c>
      <c r="AE22" s="172">
        <v>5000</v>
      </c>
      <c r="AF22" s="329">
        <f t="shared" si="34"/>
        <v>66096</v>
      </c>
      <c r="AG22" s="92">
        <v>242</v>
      </c>
      <c r="AH22" s="89">
        <v>14564</v>
      </c>
      <c r="AI22" s="62">
        <v>21852</v>
      </c>
      <c r="AJ22" s="242">
        <v>20353</v>
      </c>
      <c r="AK22" s="62">
        <f t="shared" si="35"/>
        <v>56769</v>
      </c>
      <c r="AL22" s="72"/>
      <c r="AM22" s="62">
        <v>1725</v>
      </c>
      <c r="AN22" s="62"/>
      <c r="AO22" s="62">
        <f t="shared" si="36"/>
        <v>1725</v>
      </c>
      <c r="AP22" s="89">
        <v>639</v>
      </c>
      <c r="AQ22" s="62">
        <v>44</v>
      </c>
      <c r="AR22" s="89">
        <v>12830</v>
      </c>
      <c r="AS22" s="159">
        <v>2090</v>
      </c>
      <c r="AT22" s="62">
        <v>110520</v>
      </c>
      <c r="AU22" s="89">
        <v>409</v>
      </c>
      <c r="AV22" s="62">
        <v>417</v>
      </c>
      <c r="AW22" s="72"/>
      <c r="AX22" s="63">
        <v>592353</v>
      </c>
      <c r="AY22" s="63">
        <v>28536</v>
      </c>
      <c r="AZ22" s="63">
        <v>658</v>
      </c>
      <c r="BA22" s="63">
        <v>45228</v>
      </c>
      <c r="BB22" s="294">
        <f t="shared" si="37"/>
        <v>74422</v>
      </c>
      <c r="BC22" s="168">
        <v>1180</v>
      </c>
      <c r="BD22" s="168">
        <v>12459</v>
      </c>
      <c r="BE22" s="63">
        <v>50682</v>
      </c>
      <c r="BF22" s="63">
        <v>3100</v>
      </c>
      <c r="BG22" s="63">
        <f t="shared" si="7"/>
        <v>67421</v>
      </c>
      <c r="BH22" s="135"/>
      <c r="BI22" s="63">
        <f t="shared" si="38"/>
        <v>141843</v>
      </c>
      <c r="BJ22" s="63">
        <v>37772</v>
      </c>
      <c r="BK22" s="63">
        <f t="shared" si="39"/>
        <v>771968</v>
      </c>
      <c r="BL22" s="72"/>
      <c r="BM22" s="63">
        <v>25974917</v>
      </c>
      <c r="BN22" s="63">
        <v>17122826</v>
      </c>
      <c r="BO22" s="63">
        <f t="shared" si="40"/>
        <v>43097743</v>
      </c>
      <c r="BP22" s="73"/>
      <c r="BQ22" s="58" t="s">
        <v>318</v>
      </c>
      <c r="BR22" s="63">
        <v>1250</v>
      </c>
      <c r="BS22" s="63">
        <v>124</v>
      </c>
      <c r="BT22" s="63">
        <v>57.5</v>
      </c>
      <c r="BU22" s="63">
        <v>51</v>
      </c>
      <c r="BV22" s="58" t="s">
        <v>319</v>
      </c>
      <c r="BW22" s="63">
        <v>155</v>
      </c>
      <c r="BX22" s="63">
        <v>15</v>
      </c>
      <c r="BY22" s="63">
        <v>20</v>
      </c>
      <c r="BZ22" s="63"/>
      <c r="CA22" s="56" t="s">
        <v>320</v>
      </c>
      <c r="CB22" s="63">
        <v>40</v>
      </c>
      <c r="CC22" s="63">
        <v>6</v>
      </c>
      <c r="CD22" s="63">
        <v>20</v>
      </c>
      <c r="CE22" s="63"/>
      <c r="CF22" s="56"/>
      <c r="CG22" s="63"/>
      <c r="CH22" s="63"/>
      <c r="CI22" s="63"/>
      <c r="CJ22" s="138"/>
      <c r="CK22" s="137">
        <f t="shared" si="10"/>
        <v>1445</v>
      </c>
      <c r="CL22" s="63">
        <f t="shared" si="11"/>
        <v>145</v>
      </c>
      <c r="CM22" s="63">
        <f t="shared" si="12"/>
        <v>97.5</v>
      </c>
      <c r="CN22" s="63">
        <f t="shared" si="13"/>
        <v>51</v>
      </c>
      <c r="CO22" s="73"/>
      <c r="CP22" s="84">
        <v>26</v>
      </c>
      <c r="CQ22" s="73"/>
      <c r="CR22" s="58" t="s">
        <v>321</v>
      </c>
      <c r="CS22" s="58" t="s">
        <v>322</v>
      </c>
      <c r="CT22" s="58" t="s">
        <v>323</v>
      </c>
      <c r="CU22" s="58" t="s">
        <v>284</v>
      </c>
      <c r="CV22" s="58" t="s">
        <v>284</v>
      </c>
      <c r="CW22" s="199" t="s">
        <v>284</v>
      </c>
      <c r="CX22" s="58" t="s">
        <v>308</v>
      </c>
      <c r="CY22" s="58"/>
      <c r="CZ22" s="58" t="s">
        <v>310</v>
      </c>
      <c r="DA22" s="58" t="s">
        <v>358</v>
      </c>
      <c r="DB22" s="58"/>
      <c r="DC22" s="73"/>
      <c r="DD22" s="351">
        <f t="shared" si="14"/>
        <v>28.860361540476816</v>
      </c>
      <c r="DE22" s="351">
        <f t="shared" si="15"/>
        <v>0.10566762728146015</v>
      </c>
      <c r="DF22" s="351">
        <f t="shared" si="16"/>
        <v>61.934765522661785</v>
      </c>
      <c r="DG22" s="351">
        <f t="shared" si="17"/>
        <v>337.07449131080256</v>
      </c>
      <c r="DH22" s="351">
        <f t="shared" si="18"/>
        <v>0.18374207221024705</v>
      </c>
      <c r="DI22" s="352">
        <f t="shared" si="19"/>
        <v>0.05858792074282872</v>
      </c>
      <c r="DJ22" s="351">
        <f t="shared" si="32"/>
        <v>0.0873365217211076</v>
      </c>
      <c r="DK22" s="353">
        <f t="shared" si="41"/>
        <v>0.01791202847907836</v>
      </c>
      <c r="DL22" s="351">
        <f t="shared" si="20"/>
        <v>279.2926829268293</v>
      </c>
      <c r="DM22" s="351">
        <f t="shared" si="21"/>
        <v>5.602130818269147</v>
      </c>
      <c r="DN22" s="351">
        <f t="shared" si="22"/>
        <v>0.1941115952553861</v>
      </c>
      <c r="DO22" s="351">
        <f t="shared" si="23"/>
        <v>60.168978955572875</v>
      </c>
      <c r="DP22" s="351">
        <f t="shared" si="24"/>
        <v>0.7532093266963584</v>
      </c>
      <c r="DQ22" s="351">
        <f t="shared" si="25"/>
        <v>0.2790149331936076</v>
      </c>
      <c r="DR22" s="351">
        <f t="shared" si="26"/>
        <v>0.6309492620731815</v>
      </c>
      <c r="DS22" s="351">
        <f t="shared" si="27"/>
        <v>0.0633132477512881</v>
      </c>
      <c r="DT22" s="351">
        <f t="shared" si="28"/>
        <v>11.890243902439025</v>
      </c>
      <c r="DU22" s="351">
        <f t="shared" si="29"/>
        <v>0.5230769230769231</v>
      </c>
      <c r="DV22" s="351">
        <f t="shared" si="30"/>
        <v>24.7877914592612</v>
      </c>
      <c r="DW22" s="351">
        <f t="shared" si="31"/>
        <v>29.43891363199721</v>
      </c>
      <c r="DX22" s="198"/>
      <c r="DY22" s="199"/>
    </row>
    <row r="23" spans="1:129" s="1" customFormat="1" ht="31.5" customHeight="1">
      <c r="A23" s="1" t="s">
        <v>167</v>
      </c>
      <c r="B23" s="11" t="s">
        <v>38</v>
      </c>
      <c r="C23" s="55" t="s">
        <v>88</v>
      </c>
      <c r="D23" s="55" t="s">
        <v>473</v>
      </c>
      <c r="E23" s="55" t="s">
        <v>474</v>
      </c>
      <c r="F23" s="128" t="s">
        <v>291</v>
      </c>
      <c r="G23" s="110">
        <v>3</v>
      </c>
      <c r="H23" s="201">
        <v>0</v>
      </c>
      <c r="I23" s="73"/>
      <c r="J23" s="335">
        <v>20102</v>
      </c>
      <c r="K23" s="336">
        <v>22329.34</v>
      </c>
      <c r="L23" s="336"/>
      <c r="M23" s="336"/>
      <c r="N23" s="336">
        <v>20102</v>
      </c>
      <c r="O23" s="337">
        <v>22329.34</v>
      </c>
      <c r="P23" s="284">
        <v>953.3</v>
      </c>
      <c r="Q23" s="108" t="s">
        <v>301</v>
      </c>
      <c r="R23" s="232">
        <v>100</v>
      </c>
      <c r="S23" s="73"/>
      <c r="T23" s="203">
        <v>50.55</v>
      </c>
      <c r="U23" s="63">
        <v>73.71</v>
      </c>
      <c r="V23" s="63">
        <v>21.9</v>
      </c>
      <c r="W23" s="184">
        <f t="shared" si="33"/>
        <v>146.16</v>
      </c>
      <c r="X23" s="64">
        <v>10.98</v>
      </c>
      <c r="Y23" s="184">
        <f>SUM(W23:X23)</f>
        <v>157.14</v>
      </c>
      <c r="Z23" s="73"/>
      <c r="AA23" s="172">
        <v>2463812.64</v>
      </c>
      <c r="AB23" s="62">
        <v>18195</v>
      </c>
      <c r="AC23" s="62">
        <v>17119</v>
      </c>
      <c r="AD23" s="62">
        <v>217992</v>
      </c>
      <c r="AE23" s="172">
        <v>300206</v>
      </c>
      <c r="AF23" s="329">
        <f t="shared" si="34"/>
        <v>3017324.64</v>
      </c>
      <c r="AG23" s="221">
        <v>2596</v>
      </c>
      <c r="AH23" s="89">
        <v>1190411</v>
      </c>
      <c r="AI23" s="62">
        <v>1919059</v>
      </c>
      <c r="AJ23" s="62">
        <v>98351</v>
      </c>
      <c r="AK23" s="62">
        <f t="shared" si="35"/>
        <v>3207821</v>
      </c>
      <c r="AL23" s="72"/>
      <c r="AM23" s="62">
        <v>63119</v>
      </c>
      <c r="AN23" s="62">
        <v>36151</v>
      </c>
      <c r="AO23" s="62">
        <f>SUM(AM23:AN23)</f>
        <v>99270</v>
      </c>
      <c r="AP23" s="89">
        <v>29423</v>
      </c>
      <c r="AQ23" s="62">
        <v>1327</v>
      </c>
      <c r="AR23" s="89">
        <v>522150</v>
      </c>
      <c r="AS23" s="159">
        <v>116137</v>
      </c>
      <c r="AT23" s="62">
        <v>1748217</v>
      </c>
      <c r="AU23" s="89">
        <v>7059</v>
      </c>
      <c r="AV23" s="62">
        <v>11028</v>
      </c>
      <c r="AW23" s="72"/>
      <c r="AX23" s="63">
        <v>11574966</v>
      </c>
      <c r="AY23" s="63">
        <v>1084450</v>
      </c>
      <c r="AZ23" s="63">
        <v>62073</v>
      </c>
      <c r="BA23" s="63">
        <v>384504.11</v>
      </c>
      <c r="BB23" s="294">
        <f t="shared" si="37"/>
        <v>1531027.1099999999</v>
      </c>
      <c r="BC23" s="168">
        <v>982231.7</v>
      </c>
      <c r="BD23" s="168">
        <v>165560.3</v>
      </c>
      <c r="BE23" s="302">
        <v>4905918.04</v>
      </c>
      <c r="BF23" s="302">
        <v>2222114.64</v>
      </c>
      <c r="BG23" s="63">
        <f t="shared" si="7"/>
        <v>8275824.68</v>
      </c>
      <c r="BH23" s="137">
        <v>62335.25</v>
      </c>
      <c r="BI23" s="63">
        <f t="shared" si="38"/>
        <v>9869187.04</v>
      </c>
      <c r="BJ23" s="63">
        <v>1956493.27</v>
      </c>
      <c r="BK23" s="63">
        <f t="shared" si="39"/>
        <v>23400646.31</v>
      </c>
      <c r="BL23" s="72"/>
      <c r="BM23" s="63">
        <v>226484000</v>
      </c>
      <c r="BN23" s="63">
        <v>426817000</v>
      </c>
      <c r="BO23" s="63">
        <f t="shared" si="40"/>
        <v>653301000</v>
      </c>
      <c r="BP23" s="73"/>
      <c r="BQ23" s="59" t="s">
        <v>446</v>
      </c>
      <c r="BR23" s="209">
        <v>16503</v>
      </c>
      <c r="BS23" s="209">
        <v>1490</v>
      </c>
      <c r="BT23" s="209">
        <v>101</v>
      </c>
      <c r="BU23" s="209">
        <v>65</v>
      </c>
      <c r="BV23" s="59" t="s">
        <v>447</v>
      </c>
      <c r="BW23" s="209">
        <v>782</v>
      </c>
      <c r="BX23" s="209">
        <v>152</v>
      </c>
      <c r="BY23" s="63">
        <v>76</v>
      </c>
      <c r="BZ23" s="63">
        <v>66</v>
      </c>
      <c r="CA23" s="58" t="s">
        <v>401</v>
      </c>
      <c r="CB23" s="209">
        <v>2137</v>
      </c>
      <c r="CC23" s="63">
        <v>362</v>
      </c>
      <c r="CD23" s="63">
        <v>69</v>
      </c>
      <c r="CE23" s="63">
        <v>46</v>
      </c>
      <c r="CF23" s="56"/>
      <c r="CG23" s="63"/>
      <c r="CH23" s="63"/>
      <c r="CI23" s="63"/>
      <c r="CJ23" s="138"/>
      <c r="CK23" s="137">
        <f t="shared" si="10"/>
        <v>19422</v>
      </c>
      <c r="CL23" s="63">
        <f t="shared" si="11"/>
        <v>2004</v>
      </c>
      <c r="CM23" s="63">
        <f t="shared" si="12"/>
        <v>246</v>
      </c>
      <c r="CN23" s="63">
        <f t="shared" si="13"/>
        <v>177</v>
      </c>
      <c r="CO23" s="73"/>
      <c r="CP23" s="84">
        <v>410</v>
      </c>
      <c r="CQ23" s="73"/>
      <c r="CR23" s="59" t="s">
        <v>448</v>
      </c>
      <c r="CS23" s="59" t="s">
        <v>330</v>
      </c>
      <c r="CT23" s="59" t="s">
        <v>323</v>
      </c>
      <c r="CU23" s="59" t="s">
        <v>448</v>
      </c>
      <c r="CV23" s="59" t="s">
        <v>448</v>
      </c>
      <c r="CW23" s="59" t="s">
        <v>448</v>
      </c>
      <c r="CX23" s="59" t="s">
        <v>449</v>
      </c>
      <c r="CY23" s="59" t="s">
        <v>298</v>
      </c>
      <c r="CZ23" s="59" t="s">
        <v>450</v>
      </c>
      <c r="DA23" s="59" t="s">
        <v>358</v>
      </c>
      <c r="DB23" s="59"/>
      <c r="DC23" s="73"/>
      <c r="DD23" s="351">
        <f t="shared" si="14"/>
        <v>135.12825009606195</v>
      </c>
      <c r="DE23" s="351">
        <f t="shared" si="15"/>
        <v>0.11625959387962205</v>
      </c>
      <c r="DF23" s="351">
        <f t="shared" si="16"/>
        <v>441.9829264993949</v>
      </c>
      <c r="DG23" s="351">
        <f t="shared" si="17"/>
        <v>1047.9775179203684</v>
      </c>
      <c r="DH23" s="351">
        <f t="shared" si="18"/>
        <v>0.4217484811854327</v>
      </c>
      <c r="DI23" s="352">
        <f t="shared" si="19"/>
        <v>0.016431345737475917</v>
      </c>
      <c r="DJ23" s="351">
        <f t="shared" si="32"/>
        <v>0.3536579533046239</v>
      </c>
      <c r="DK23" s="353">
        <f t="shared" si="41"/>
        <v>0.03581908845999011</v>
      </c>
      <c r="DL23" s="351">
        <f t="shared" si="20"/>
        <v>142.0983836069747</v>
      </c>
      <c r="DM23" s="351">
        <f t="shared" si="21"/>
        <v>23.38403195078762</v>
      </c>
      <c r="DN23" s="351">
        <f t="shared" si="22"/>
        <v>0.1730506532435966</v>
      </c>
      <c r="DO23" s="351">
        <f t="shared" si="23"/>
        <v>44.815946203198315</v>
      </c>
      <c r="DP23" s="351">
        <f t="shared" si="24"/>
        <v>4.445720294464592</v>
      </c>
      <c r="DQ23" s="351">
        <f t="shared" si="25"/>
        <v>1.3176833708475038</v>
      </c>
      <c r="DR23" s="351">
        <f t="shared" si="26"/>
        <v>0.8697973159976963</v>
      </c>
      <c r="DS23" s="351">
        <f t="shared" si="27"/>
        <v>0.08974739065283613</v>
      </c>
      <c r="DT23" s="351">
        <f t="shared" si="28"/>
        <v>1.565483008781978</v>
      </c>
      <c r="DU23" s="351">
        <f t="shared" si="29"/>
        <v>0.7195121951219512</v>
      </c>
      <c r="DV23" s="351">
        <f t="shared" si="30"/>
        <v>143.65946328910752</v>
      </c>
      <c r="DW23" s="351">
        <f t="shared" si="31"/>
        <v>370.6255840969773</v>
      </c>
      <c r="DX23" s="198"/>
      <c r="DY23" s="199"/>
    </row>
    <row r="24" spans="1:129" s="1" customFormat="1" ht="25.5" customHeight="1">
      <c r="A24" s="1" t="s">
        <v>167</v>
      </c>
      <c r="B24" s="11" t="s">
        <v>73</v>
      </c>
      <c r="C24" s="192" t="s">
        <v>136</v>
      </c>
      <c r="D24" s="55" t="s">
        <v>475</v>
      </c>
      <c r="E24" s="55"/>
      <c r="F24" s="128" t="s">
        <v>291</v>
      </c>
      <c r="G24" s="268"/>
      <c r="H24" s="269"/>
      <c r="I24" s="73"/>
      <c r="J24" s="335">
        <v>8029</v>
      </c>
      <c r="K24" s="336">
        <v>8283.2</v>
      </c>
      <c r="L24" s="336">
        <v>1218</v>
      </c>
      <c r="M24" s="336">
        <v>1392</v>
      </c>
      <c r="N24" s="336">
        <v>9247</v>
      </c>
      <c r="O24" s="337">
        <v>9675.2</v>
      </c>
      <c r="P24" s="286"/>
      <c r="Q24" s="109"/>
      <c r="R24" s="71"/>
      <c r="S24" s="73"/>
      <c r="T24" s="257"/>
      <c r="U24" s="257"/>
      <c r="V24" s="257"/>
      <c r="W24" s="184">
        <f>T24+U24+V24</f>
        <v>0</v>
      </c>
      <c r="X24" s="264"/>
      <c r="Y24" s="184">
        <f>SUM(W24+X24)</f>
        <v>0</v>
      </c>
      <c r="Z24" s="73"/>
      <c r="AA24" s="265"/>
      <c r="AB24" s="254"/>
      <c r="AC24" s="254"/>
      <c r="AD24" s="254"/>
      <c r="AE24" s="265"/>
      <c r="AF24" s="329">
        <f>SUM(AA24+AB24+AC24+AD24+AE24)</f>
        <v>0</v>
      </c>
      <c r="AG24" s="270"/>
      <c r="AH24" s="255"/>
      <c r="AI24" s="254"/>
      <c r="AJ24" s="254"/>
      <c r="AK24" s="62">
        <f>AH24+AI24+AJ24</f>
        <v>0</v>
      </c>
      <c r="AL24" s="72"/>
      <c r="AM24" s="254"/>
      <c r="AN24" s="254"/>
      <c r="AO24" s="62">
        <f>SUM(AM24+AN24)</f>
        <v>0</v>
      </c>
      <c r="AP24" s="255"/>
      <c r="AQ24" s="254"/>
      <c r="AR24" s="255"/>
      <c r="AS24" s="256"/>
      <c r="AT24" s="254"/>
      <c r="AU24" s="255"/>
      <c r="AV24" s="254"/>
      <c r="AW24" s="72"/>
      <c r="AX24" s="257"/>
      <c r="AY24" s="257"/>
      <c r="AZ24" s="257"/>
      <c r="BA24" s="257"/>
      <c r="BB24" s="294">
        <f>SUM(AY24+AZ24+BA24)</f>
        <v>0</v>
      </c>
      <c r="BC24" s="230"/>
      <c r="BD24" s="168"/>
      <c r="BE24" s="63"/>
      <c r="BF24" s="63"/>
      <c r="BG24" s="63">
        <f t="shared" si="7"/>
        <v>0</v>
      </c>
      <c r="BH24" s="137"/>
      <c r="BI24" s="63">
        <f>SUM(BB24+BG24+BH24)</f>
        <v>0</v>
      </c>
      <c r="BJ24" s="257"/>
      <c r="BK24" s="63">
        <f>AX24+BI24+BJ24</f>
        <v>0</v>
      </c>
      <c r="BL24" s="72"/>
      <c r="BM24" s="257"/>
      <c r="BN24" s="257"/>
      <c r="BO24" s="63">
        <f>SUM(BM24+BN24)</f>
        <v>0</v>
      </c>
      <c r="BP24" s="73"/>
      <c r="BQ24" s="148"/>
      <c r="BR24" s="257"/>
      <c r="BS24" s="257"/>
      <c r="BT24" s="257"/>
      <c r="BU24" s="63"/>
      <c r="BV24" s="271"/>
      <c r="BW24" s="272"/>
      <c r="BX24" s="272"/>
      <c r="BY24" s="257"/>
      <c r="BZ24" s="272"/>
      <c r="CA24" s="148"/>
      <c r="CB24" s="63"/>
      <c r="CC24" s="63"/>
      <c r="CD24" s="63"/>
      <c r="CE24" s="63"/>
      <c r="CF24" s="63"/>
      <c r="CG24" s="63"/>
      <c r="CH24" s="63"/>
      <c r="CI24" s="63"/>
      <c r="CJ24" s="138"/>
      <c r="CK24" s="137">
        <f t="shared" si="10"/>
        <v>0</v>
      </c>
      <c r="CL24" s="63">
        <f t="shared" si="11"/>
        <v>0</v>
      </c>
      <c r="CM24" s="63">
        <f t="shared" si="12"/>
        <v>0</v>
      </c>
      <c r="CN24" s="63">
        <f t="shared" si="13"/>
        <v>0</v>
      </c>
      <c r="CO24" s="73"/>
      <c r="CP24" s="267"/>
      <c r="CQ24" s="197"/>
      <c r="CR24" s="271"/>
      <c r="CS24" s="59"/>
      <c r="CT24" s="271"/>
      <c r="CU24" s="271"/>
      <c r="CV24" s="271"/>
      <c r="CW24" s="271"/>
      <c r="CX24" s="271"/>
      <c r="CY24" s="271"/>
      <c r="CZ24" s="271"/>
      <c r="DA24" s="59"/>
      <c r="DB24" s="59"/>
      <c r="DC24" s="73"/>
      <c r="DD24" s="351">
        <f t="shared" si="14"/>
        <v>0</v>
      </c>
      <c r="DE24" s="351">
        <f t="shared" si="15"/>
        <v>0</v>
      </c>
      <c r="DF24" s="351">
        <f t="shared" si="16"/>
        <v>0</v>
      </c>
      <c r="DG24" s="351">
        <f t="shared" si="17"/>
        <v>0</v>
      </c>
      <c r="DH24" s="351" t="e">
        <f t="shared" si="18"/>
        <v>#DIV/0!</v>
      </c>
      <c r="DI24" s="352" t="e">
        <f t="shared" si="19"/>
        <v>#DIV/0!</v>
      </c>
      <c r="DJ24" s="351" t="e">
        <f t="shared" si="32"/>
        <v>#DIV/0!</v>
      </c>
      <c r="DK24" s="353" t="e">
        <f t="shared" si="41"/>
        <v>#DIV/0!</v>
      </c>
      <c r="DL24" s="351" t="e">
        <f t="shared" si="20"/>
        <v>#DIV/0!</v>
      </c>
      <c r="DM24" s="351">
        <f t="shared" si="21"/>
        <v>0</v>
      </c>
      <c r="DN24" s="351" t="e">
        <f t="shared" si="22"/>
        <v>#DIV/0!</v>
      </c>
      <c r="DO24" s="351" t="e">
        <f t="shared" si="23"/>
        <v>#DIV/0!</v>
      </c>
      <c r="DP24" s="351">
        <f t="shared" si="24"/>
        <v>0</v>
      </c>
      <c r="DQ24" s="351">
        <f t="shared" si="25"/>
        <v>0</v>
      </c>
      <c r="DR24" s="351">
        <f t="shared" si="26"/>
        <v>0</v>
      </c>
      <c r="DS24" s="351">
        <f t="shared" si="27"/>
        <v>0</v>
      </c>
      <c r="DT24" s="351" t="e">
        <f t="shared" si="28"/>
        <v>#DIV/0!</v>
      </c>
      <c r="DU24" s="351" t="e">
        <f t="shared" si="29"/>
        <v>#DIV/0!</v>
      </c>
      <c r="DV24" s="351">
        <f t="shared" si="30"/>
        <v>0</v>
      </c>
      <c r="DW24" s="351">
        <f t="shared" si="31"/>
        <v>0</v>
      </c>
      <c r="DX24" s="198"/>
      <c r="DY24" s="199"/>
    </row>
    <row r="25" spans="1:129" s="1" customFormat="1" ht="29.25" customHeight="1">
      <c r="A25" s="1" t="s">
        <v>167</v>
      </c>
      <c r="B25" s="7" t="s">
        <v>21</v>
      </c>
      <c r="C25" s="192" t="s">
        <v>134</v>
      </c>
      <c r="D25" s="55" t="s">
        <v>476</v>
      </c>
      <c r="E25" s="55" t="s">
        <v>476</v>
      </c>
      <c r="F25" s="128" t="s">
        <v>291</v>
      </c>
      <c r="G25" s="110">
        <v>1</v>
      </c>
      <c r="H25" s="201">
        <v>0</v>
      </c>
      <c r="I25" s="73"/>
      <c r="J25" s="338" t="s">
        <v>335</v>
      </c>
      <c r="K25" s="336" t="s">
        <v>335</v>
      </c>
      <c r="L25" s="336" t="s">
        <v>335</v>
      </c>
      <c r="M25" s="336" t="s">
        <v>335</v>
      </c>
      <c r="N25" s="336" t="s">
        <v>335</v>
      </c>
      <c r="O25" s="337">
        <v>2036</v>
      </c>
      <c r="P25" s="283">
        <v>125</v>
      </c>
      <c r="Q25" s="108" t="s">
        <v>301</v>
      </c>
      <c r="R25" s="69">
        <v>60</v>
      </c>
      <c r="S25" s="73">
        <v>5</v>
      </c>
      <c r="T25" s="63">
        <v>5</v>
      </c>
      <c r="U25" s="63">
        <v>3.5</v>
      </c>
      <c r="V25" s="63"/>
      <c r="W25" s="184">
        <f>SUM(T25:V25)</f>
        <v>8.5</v>
      </c>
      <c r="X25" s="204">
        <v>4</v>
      </c>
      <c r="Y25" s="184">
        <f>SUM(W25:X25)</f>
        <v>12.5</v>
      </c>
      <c r="Z25" s="73"/>
      <c r="AA25" s="172">
        <v>227266</v>
      </c>
      <c r="AB25" s="62">
        <v>4829</v>
      </c>
      <c r="AC25" s="62">
        <v>1085</v>
      </c>
      <c r="AD25" s="195"/>
      <c r="AE25" s="222">
        <v>87500</v>
      </c>
      <c r="AF25" s="329">
        <f>SUM(AA25:AE25)</f>
        <v>320680</v>
      </c>
      <c r="AG25" s="92">
        <v>147</v>
      </c>
      <c r="AH25" s="89">
        <v>207992</v>
      </c>
      <c r="AI25" s="62">
        <v>6268</v>
      </c>
      <c r="AJ25" s="62">
        <v>14822</v>
      </c>
      <c r="AK25" s="62">
        <f>SUM(AH25:AJ25)</f>
        <v>229082</v>
      </c>
      <c r="AL25" s="72">
        <v>3551</v>
      </c>
      <c r="AM25" s="62">
        <v>3551</v>
      </c>
      <c r="AN25" s="62"/>
      <c r="AO25" s="62">
        <f>SUM(AM25:AN25)</f>
        <v>3551</v>
      </c>
      <c r="AP25" s="89">
        <v>3600</v>
      </c>
      <c r="AQ25" s="62">
        <v>60</v>
      </c>
      <c r="AR25" s="89">
        <v>63006</v>
      </c>
      <c r="AS25" s="223"/>
      <c r="AT25" s="62">
        <v>155706</v>
      </c>
      <c r="AU25" s="89">
        <v>643</v>
      </c>
      <c r="AV25" s="62">
        <v>453</v>
      </c>
      <c r="AW25" s="72"/>
      <c r="AX25" s="63">
        <v>592000</v>
      </c>
      <c r="AY25" s="63">
        <v>69000</v>
      </c>
      <c r="AZ25" s="63"/>
      <c r="BA25" s="63">
        <v>5000</v>
      </c>
      <c r="BB25" s="294">
        <f>SUM(AY25:BA25)</f>
        <v>74000</v>
      </c>
      <c r="BC25" s="230"/>
      <c r="BD25" s="168">
        <v>1000</v>
      </c>
      <c r="BE25" s="63">
        <v>15000</v>
      </c>
      <c r="BF25" s="63">
        <v>180693</v>
      </c>
      <c r="BG25" s="63">
        <f t="shared" si="7"/>
        <v>196693</v>
      </c>
      <c r="BH25" s="137"/>
      <c r="BI25" s="63">
        <f>SUM(BH25,BB25,BG25)</f>
        <v>270693</v>
      </c>
      <c r="BJ25" s="57"/>
      <c r="BK25" s="63">
        <f>SUM(BI25,AX25,BJ25)</f>
        <v>862693</v>
      </c>
      <c r="BL25" s="72"/>
      <c r="BM25" s="57" t="s">
        <v>335</v>
      </c>
      <c r="BN25" s="57"/>
      <c r="BO25" s="63">
        <f>SUM(BM25:BN25)</f>
        <v>0</v>
      </c>
      <c r="BP25" s="73"/>
      <c r="BQ25" s="59" t="s">
        <v>395</v>
      </c>
      <c r="BR25" s="63">
        <v>3344.5</v>
      </c>
      <c r="BS25" s="63">
        <v>398</v>
      </c>
      <c r="BT25" s="63">
        <v>83</v>
      </c>
      <c r="BU25" s="63">
        <v>70</v>
      </c>
      <c r="BV25" s="58"/>
      <c r="BW25" s="63"/>
      <c r="BX25" s="63"/>
      <c r="BY25" s="63"/>
      <c r="BZ25" s="63"/>
      <c r="CA25" s="56"/>
      <c r="CB25" s="63"/>
      <c r="CC25" s="63"/>
      <c r="CD25" s="63"/>
      <c r="CE25" s="63"/>
      <c r="CF25" s="56"/>
      <c r="CG25" s="63"/>
      <c r="CH25" s="63"/>
      <c r="CI25" s="63"/>
      <c r="CJ25" s="138"/>
      <c r="CK25" s="137">
        <f aca="true" t="shared" si="42" ref="CK25:CN26">SUM(BR25+BW25+CB25+CG25)</f>
        <v>3344.5</v>
      </c>
      <c r="CL25" s="63">
        <f t="shared" si="42"/>
        <v>398</v>
      </c>
      <c r="CM25" s="63">
        <f t="shared" si="42"/>
        <v>83</v>
      </c>
      <c r="CN25" s="63">
        <f t="shared" si="42"/>
        <v>70</v>
      </c>
      <c r="CO25" s="73"/>
      <c r="CP25" s="84">
        <v>40</v>
      </c>
      <c r="CQ25" s="73"/>
      <c r="CR25" s="58" t="s">
        <v>396</v>
      </c>
      <c r="CS25" s="58" t="s">
        <v>330</v>
      </c>
      <c r="CT25" s="58" t="s">
        <v>340</v>
      </c>
      <c r="CU25" s="58" t="s">
        <v>397</v>
      </c>
      <c r="CV25" s="58"/>
      <c r="CW25" s="58" t="s">
        <v>397</v>
      </c>
      <c r="CX25" s="58" t="s">
        <v>297</v>
      </c>
      <c r="CY25" s="58"/>
      <c r="CZ25" s="58" t="s">
        <v>310</v>
      </c>
      <c r="DA25" s="58" t="s">
        <v>358</v>
      </c>
      <c r="DB25" s="58" t="s">
        <v>301</v>
      </c>
      <c r="DC25" s="73"/>
      <c r="DD25" s="351">
        <f t="shared" si="14"/>
        <v>157.5049115913556</v>
      </c>
      <c r="DE25" s="351">
        <f t="shared" si="15"/>
        <v>0.07220039292730845</v>
      </c>
      <c r="DF25" s="351">
        <f t="shared" si="16"/>
        <v>132.9533398821218</v>
      </c>
      <c r="DG25" s="351">
        <f t="shared" si="17"/>
        <v>423.7195481335953</v>
      </c>
      <c r="DH25" s="351">
        <f t="shared" si="18"/>
        <v>0.3137767432910665</v>
      </c>
      <c r="DI25" s="352">
        <f t="shared" si="19"/>
        <v>0.005795804533014641</v>
      </c>
      <c r="DJ25" s="351">
        <f t="shared" si="32"/>
        <v>0.22799883620244976</v>
      </c>
      <c r="DK25" s="353" t="e">
        <f t="shared" si="41"/>
        <v>#DIV/0!</v>
      </c>
      <c r="DL25" s="351">
        <f t="shared" si="20"/>
        <v>162.88</v>
      </c>
      <c r="DM25" s="351">
        <f t="shared" si="21"/>
        <v>30.94597249508841</v>
      </c>
      <c r="DN25" s="351">
        <f t="shared" si="22"/>
        <v>0.1964762379942622</v>
      </c>
      <c r="DO25" s="351">
        <f t="shared" si="23"/>
        <v>13.692235660095864</v>
      </c>
      <c r="DP25" s="351">
        <f t="shared" si="24"/>
        <v>1.744106090373281</v>
      </c>
      <c r="DQ25" s="351">
        <f t="shared" si="25"/>
        <v>1.768172888015717</v>
      </c>
      <c r="DR25" s="351">
        <f t="shared" si="26"/>
        <v>1.6426817288801572</v>
      </c>
      <c r="DS25" s="351">
        <f t="shared" si="27"/>
        <v>0.19548133595284872</v>
      </c>
      <c r="DT25" s="351">
        <f t="shared" si="28"/>
        <v>6.64</v>
      </c>
      <c r="DU25" s="351">
        <f t="shared" si="29"/>
        <v>0.8433734939759037</v>
      </c>
      <c r="DV25" s="351">
        <f t="shared" si="30"/>
        <v>112.51571709233792</v>
      </c>
      <c r="DW25" s="351">
        <f t="shared" si="31"/>
        <v>96.60756385068763</v>
      </c>
      <c r="DX25" s="198"/>
      <c r="DY25" s="199"/>
    </row>
    <row r="26" spans="1:129" s="1" customFormat="1" ht="28.5" customHeight="1">
      <c r="A26" s="1" t="s">
        <v>167</v>
      </c>
      <c r="B26" s="7" t="s">
        <v>9</v>
      </c>
      <c r="C26" s="192" t="s">
        <v>135</v>
      </c>
      <c r="D26" s="55" t="s">
        <v>477</v>
      </c>
      <c r="E26" s="55" t="s">
        <v>478</v>
      </c>
      <c r="F26" s="128" t="s">
        <v>291</v>
      </c>
      <c r="G26" s="110">
        <v>2</v>
      </c>
      <c r="H26" s="69">
        <v>0</v>
      </c>
      <c r="I26" s="73"/>
      <c r="J26" s="335">
        <v>42375</v>
      </c>
      <c r="K26" s="339">
        <v>45350.59</v>
      </c>
      <c r="L26" s="336"/>
      <c r="M26" s="336"/>
      <c r="N26" s="336">
        <v>42375</v>
      </c>
      <c r="O26" s="337">
        <v>45350.59</v>
      </c>
      <c r="P26" s="283">
        <v>4558</v>
      </c>
      <c r="Q26" s="110" t="s">
        <v>301</v>
      </c>
      <c r="R26" s="69">
        <v>120</v>
      </c>
      <c r="S26" s="73"/>
      <c r="T26" s="63">
        <v>83.5</v>
      </c>
      <c r="U26" s="63">
        <v>134.6</v>
      </c>
      <c r="V26" s="63">
        <v>44.7</v>
      </c>
      <c r="W26" s="184">
        <f>T26+U26+V26</f>
        <v>262.8</v>
      </c>
      <c r="X26" s="64">
        <v>46.2</v>
      </c>
      <c r="Y26" s="184">
        <f>SUM(W26+X26)</f>
        <v>309</v>
      </c>
      <c r="Z26" s="73"/>
      <c r="AA26" s="172">
        <v>4543214.3476</v>
      </c>
      <c r="AB26" s="62">
        <v>51300</v>
      </c>
      <c r="AC26" s="62">
        <v>63443</v>
      </c>
      <c r="AD26" s="62">
        <v>216635</v>
      </c>
      <c r="AE26" s="172">
        <v>750692</v>
      </c>
      <c r="AF26" s="329">
        <f>SUM(AA26:AE26)</f>
        <v>5625284.3476</v>
      </c>
      <c r="AG26" s="92">
        <v>2500</v>
      </c>
      <c r="AH26" s="89">
        <v>2185326</v>
      </c>
      <c r="AI26" s="62"/>
      <c r="AJ26" s="62">
        <v>371752</v>
      </c>
      <c r="AK26" s="62">
        <f>AH26+AI26+AJ26</f>
        <v>2557078</v>
      </c>
      <c r="AL26" s="347"/>
      <c r="AM26" s="62">
        <v>51640</v>
      </c>
      <c r="AN26" s="62">
        <v>61878</v>
      </c>
      <c r="AO26" s="62">
        <f>SUM(AM26+AN26)</f>
        <v>113518</v>
      </c>
      <c r="AP26" s="89">
        <v>32744</v>
      </c>
      <c r="AQ26" s="62">
        <v>1335</v>
      </c>
      <c r="AR26" s="89">
        <v>1387375</v>
      </c>
      <c r="AS26" s="160">
        <v>80016</v>
      </c>
      <c r="AT26" s="62">
        <v>3877811</v>
      </c>
      <c r="AU26" s="89">
        <v>7609</v>
      </c>
      <c r="AV26" s="62">
        <v>22115</v>
      </c>
      <c r="AW26" s="347"/>
      <c r="AX26" s="63">
        <v>20698268</v>
      </c>
      <c r="AY26" s="168">
        <v>3120401.5209999997</v>
      </c>
      <c r="AZ26" s="63"/>
      <c r="BA26" s="63">
        <v>1583956.1090000004</v>
      </c>
      <c r="BB26" s="294">
        <f>SUM(AY26:BA26)</f>
        <v>4704357.63</v>
      </c>
      <c r="BC26" s="209">
        <v>935372.4900000001</v>
      </c>
      <c r="BD26" s="168"/>
      <c r="BE26" s="63">
        <v>12317466.08</v>
      </c>
      <c r="BF26" s="63"/>
      <c r="BG26" s="63">
        <f t="shared" si="7"/>
        <v>13252838.57</v>
      </c>
      <c r="BH26" s="137"/>
      <c r="BI26" s="63">
        <f>SUM(BH26,BB26,BG26)</f>
        <v>17957196.2</v>
      </c>
      <c r="BJ26" s="63">
        <v>4540568</v>
      </c>
      <c r="BK26" s="63">
        <f>SUM(BI26,AX26,BJ26)</f>
        <v>43196032.2</v>
      </c>
      <c r="BL26" s="347"/>
      <c r="BM26" s="63">
        <v>585616000</v>
      </c>
      <c r="BN26" s="325">
        <v>398535000</v>
      </c>
      <c r="BO26" s="63">
        <f>SUM(BM26:BN26)</f>
        <v>984151000</v>
      </c>
      <c r="BP26" s="73"/>
      <c r="BQ26" s="58" t="s">
        <v>479</v>
      </c>
      <c r="BR26" s="63">
        <v>32247</v>
      </c>
      <c r="BS26" s="63">
        <v>4353</v>
      </c>
      <c r="BT26" s="63">
        <v>93</v>
      </c>
      <c r="BU26" s="63">
        <v>53</v>
      </c>
      <c r="BV26" s="58" t="s">
        <v>480</v>
      </c>
      <c r="BW26" s="63">
        <v>2756</v>
      </c>
      <c r="BX26" s="63">
        <v>524</v>
      </c>
      <c r="BY26" s="63">
        <v>110</v>
      </c>
      <c r="BZ26" s="63">
        <v>35</v>
      </c>
      <c r="CA26" s="56"/>
      <c r="CB26" s="63"/>
      <c r="CC26" s="63"/>
      <c r="CD26" s="63"/>
      <c r="CE26" s="63"/>
      <c r="CF26" s="56"/>
      <c r="CG26" s="63"/>
      <c r="CH26" s="63"/>
      <c r="CI26" s="63"/>
      <c r="CJ26" s="138"/>
      <c r="CK26" s="137">
        <f t="shared" si="42"/>
        <v>35003</v>
      </c>
      <c r="CL26" s="63">
        <f t="shared" si="42"/>
        <v>4877</v>
      </c>
      <c r="CM26" s="63">
        <f t="shared" si="42"/>
        <v>203</v>
      </c>
      <c r="CN26" s="63">
        <f t="shared" si="42"/>
        <v>88</v>
      </c>
      <c r="CO26" s="73"/>
      <c r="CP26" s="84">
        <v>598</v>
      </c>
      <c r="CQ26" s="73"/>
      <c r="CR26" s="58" t="s">
        <v>432</v>
      </c>
      <c r="CS26" s="58" t="s">
        <v>7</v>
      </c>
      <c r="CT26" s="58" t="s">
        <v>330</v>
      </c>
      <c r="CU26" s="58" t="s">
        <v>481</v>
      </c>
      <c r="CV26" s="58" t="s">
        <v>481</v>
      </c>
      <c r="CW26" s="58" t="s">
        <v>481</v>
      </c>
      <c r="CX26" s="58" t="s">
        <v>297</v>
      </c>
      <c r="CY26" s="58" t="s">
        <v>482</v>
      </c>
      <c r="CZ26" s="58" t="s">
        <v>483</v>
      </c>
      <c r="DA26" s="58" t="s">
        <v>484</v>
      </c>
      <c r="DB26" s="58" t="s">
        <v>301</v>
      </c>
      <c r="DC26" s="73"/>
      <c r="DD26" s="351">
        <f t="shared" si="14"/>
        <v>124.03993746498116</v>
      </c>
      <c r="DE26" s="351">
        <f t="shared" si="15"/>
        <v>0.05512607443475377</v>
      </c>
      <c r="DF26" s="351">
        <f t="shared" si="16"/>
        <v>395.96389374427105</v>
      </c>
      <c r="DG26" s="351">
        <f t="shared" si="17"/>
        <v>952.4910745372885</v>
      </c>
      <c r="DH26" s="351">
        <f t="shared" si="18"/>
        <v>0.4157140201409517</v>
      </c>
      <c r="DI26" s="352">
        <f t="shared" si="19"/>
        <v>0.03666901861879805</v>
      </c>
      <c r="DJ26" s="351">
        <f t="shared" si="32"/>
        <v>0.3068068499587793</v>
      </c>
      <c r="DK26" s="353">
        <f t="shared" si="41"/>
        <v>0.04389167129840848</v>
      </c>
      <c r="DL26" s="351">
        <f t="shared" si="20"/>
        <v>146.7656634304207</v>
      </c>
      <c r="DM26" s="351">
        <f t="shared" si="21"/>
        <v>30.592215007566608</v>
      </c>
      <c r="DN26" s="351">
        <f t="shared" si="22"/>
        <v>0.24663197702919973</v>
      </c>
      <c r="DO26" s="351">
        <f t="shared" si="23"/>
        <v>31.135080421659612</v>
      </c>
      <c r="DP26" s="351">
        <f t="shared" si="24"/>
        <v>2.5031206870737517</v>
      </c>
      <c r="DQ26" s="351">
        <f t="shared" si="25"/>
        <v>0.722019272516631</v>
      </c>
      <c r="DR26" s="351">
        <f t="shared" si="26"/>
        <v>0.7718311933758746</v>
      </c>
      <c r="DS26" s="351">
        <f t="shared" si="27"/>
        <v>0.10753994600731766</v>
      </c>
      <c r="DT26" s="351">
        <f t="shared" si="28"/>
        <v>0.656957928802589</v>
      </c>
      <c r="DU26" s="351">
        <f t="shared" si="29"/>
        <v>0.43349753694581283</v>
      </c>
      <c r="DV26" s="351">
        <f t="shared" si="30"/>
        <v>56.38466886538853</v>
      </c>
      <c r="DW26" s="351">
        <f t="shared" si="31"/>
        <v>292.23078619263833</v>
      </c>
      <c r="DX26" s="198"/>
      <c r="DY26" s="199"/>
    </row>
    <row r="27" spans="1:129" s="1" customFormat="1" ht="28.5" customHeight="1">
      <c r="A27" s="1" t="s">
        <v>167</v>
      </c>
      <c r="B27" s="11" t="s">
        <v>161</v>
      </c>
      <c r="C27" s="192" t="s">
        <v>160</v>
      </c>
      <c r="D27" s="55" t="s">
        <v>492</v>
      </c>
      <c r="E27" s="55"/>
      <c r="F27" s="206" t="s">
        <v>291</v>
      </c>
      <c r="G27" s="110"/>
      <c r="H27" s="69"/>
      <c r="I27" s="73"/>
      <c r="J27" s="335">
        <v>6678</v>
      </c>
      <c r="K27" s="339">
        <v>6675</v>
      </c>
      <c r="L27" s="340">
        <v>428.8</v>
      </c>
      <c r="M27" s="340">
        <v>491</v>
      </c>
      <c r="N27" s="339">
        <v>7106.8</v>
      </c>
      <c r="O27" s="339">
        <v>7166</v>
      </c>
      <c r="P27" s="283"/>
      <c r="Q27" s="108"/>
      <c r="R27" s="183"/>
      <c r="S27" s="73"/>
      <c r="T27" s="63"/>
      <c r="U27" s="63"/>
      <c r="V27" s="63"/>
      <c r="W27" s="184">
        <f>T27+U27+V27</f>
        <v>0</v>
      </c>
      <c r="X27" s="64"/>
      <c r="Y27" s="184">
        <f>SUM(W27+X27)</f>
        <v>0</v>
      </c>
      <c r="Z27" s="73"/>
      <c r="AA27" s="172"/>
      <c r="AB27" s="62"/>
      <c r="AC27" s="62"/>
      <c r="AD27" s="62"/>
      <c r="AE27" s="224"/>
      <c r="AF27" s="329">
        <f>SUM(AA27+AB27+AC27+AD27+AE27)</f>
        <v>0</v>
      </c>
      <c r="AG27" s="92"/>
      <c r="AH27" s="89"/>
      <c r="AI27" s="62"/>
      <c r="AJ27" s="62"/>
      <c r="AK27" s="62">
        <f>AH27+AI27+AJ27</f>
        <v>0</v>
      </c>
      <c r="AL27" s="72"/>
      <c r="AM27" s="62"/>
      <c r="AN27" s="62"/>
      <c r="AO27" s="62">
        <f>SUM(AM27+AN27)</f>
        <v>0</v>
      </c>
      <c r="AP27" s="89"/>
      <c r="AQ27" s="62"/>
      <c r="AR27" s="89"/>
      <c r="AS27" s="159"/>
      <c r="AT27" s="62"/>
      <c r="AU27" s="89"/>
      <c r="AV27" s="62"/>
      <c r="AW27" s="72"/>
      <c r="AX27" s="63"/>
      <c r="AY27" s="63"/>
      <c r="AZ27" s="63"/>
      <c r="BA27" s="63"/>
      <c r="BB27" s="294">
        <f>SUM(AY27+AZ27+BA27)</f>
        <v>0</v>
      </c>
      <c r="BC27" s="168"/>
      <c r="BD27" s="168"/>
      <c r="BE27" s="63"/>
      <c r="BF27" s="63"/>
      <c r="BG27" s="63">
        <f t="shared" si="7"/>
        <v>0</v>
      </c>
      <c r="BH27" s="137"/>
      <c r="BI27" s="63">
        <f>SUM(BB27+BG27+BH27)</f>
        <v>0</v>
      </c>
      <c r="BJ27" s="63"/>
      <c r="BK27" s="63">
        <f>AX27+BI27+BJ27</f>
        <v>0</v>
      </c>
      <c r="BL27" s="72"/>
      <c r="BM27" s="63"/>
      <c r="BN27" s="225"/>
      <c r="BO27" s="63">
        <f>SUM(BM27+BN27)</f>
        <v>0</v>
      </c>
      <c r="BP27" s="73"/>
      <c r="BQ27" s="58"/>
      <c r="BR27" s="63"/>
      <c r="BS27" s="63"/>
      <c r="BT27" s="63"/>
      <c r="BU27" s="63"/>
      <c r="BV27" s="58"/>
      <c r="BW27" s="63"/>
      <c r="BX27" s="63"/>
      <c r="BY27" s="63"/>
      <c r="BZ27" s="63"/>
      <c r="CA27" s="56"/>
      <c r="CB27" s="63"/>
      <c r="CC27" s="63"/>
      <c r="CD27" s="63"/>
      <c r="CE27" s="63"/>
      <c r="CF27" s="56"/>
      <c r="CG27" s="63"/>
      <c r="CH27" s="63"/>
      <c r="CI27" s="63"/>
      <c r="CJ27" s="138"/>
      <c r="CK27" s="137">
        <f t="shared" si="10"/>
        <v>0</v>
      </c>
      <c r="CL27" s="63">
        <f t="shared" si="11"/>
        <v>0</v>
      </c>
      <c r="CM27" s="63">
        <f t="shared" si="12"/>
        <v>0</v>
      </c>
      <c r="CN27" s="63">
        <f t="shared" si="13"/>
        <v>0</v>
      </c>
      <c r="CO27" s="73"/>
      <c r="CP27" s="84"/>
      <c r="CQ27" s="73"/>
      <c r="CR27" s="58"/>
      <c r="CS27" s="59"/>
      <c r="CT27" s="59"/>
      <c r="CU27" s="58"/>
      <c r="CV27" s="58"/>
      <c r="CW27" s="58"/>
      <c r="CX27" s="58"/>
      <c r="CY27" s="58"/>
      <c r="CZ27" s="58"/>
      <c r="DA27" s="58"/>
      <c r="DB27" s="58"/>
      <c r="DC27" s="226"/>
      <c r="DD27" s="351">
        <f t="shared" si="14"/>
        <v>0</v>
      </c>
      <c r="DE27" s="351">
        <f t="shared" si="15"/>
        <v>0</v>
      </c>
      <c r="DF27" s="351">
        <f t="shared" si="16"/>
        <v>0</v>
      </c>
      <c r="DG27" s="351">
        <f t="shared" si="17"/>
        <v>0</v>
      </c>
      <c r="DH27" s="351" t="e">
        <f t="shared" si="18"/>
        <v>#DIV/0!</v>
      </c>
      <c r="DI27" s="352" t="e">
        <f t="shared" si="19"/>
        <v>#DIV/0!</v>
      </c>
      <c r="DJ27" s="351" t="e">
        <f t="shared" si="32"/>
        <v>#DIV/0!</v>
      </c>
      <c r="DK27" s="353" t="e">
        <f t="shared" si="41"/>
        <v>#DIV/0!</v>
      </c>
      <c r="DL27" s="351" t="e">
        <f t="shared" si="20"/>
        <v>#DIV/0!</v>
      </c>
      <c r="DM27" s="351">
        <f t="shared" si="21"/>
        <v>0</v>
      </c>
      <c r="DN27" s="351" t="e">
        <f t="shared" si="22"/>
        <v>#DIV/0!</v>
      </c>
      <c r="DO27" s="351" t="e">
        <f t="shared" si="23"/>
        <v>#DIV/0!</v>
      </c>
      <c r="DP27" s="351">
        <f t="shared" si="24"/>
        <v>0</v>
      </c>
      <c r="DQ27" s="351">
        <f t="shared" si="25"/>
        <v>0</v>
      </c>
      <c r="DR27" s="351">
        <f t="shared" si="26"/>
        <v>0</v>
      </c>
      <c r="DS27" s="351">
        <f t="shared" si="27"/>
        <v>0</v>
      </c>
      <c r="DT27" s="351" t="e">
        <f t="shared" si="28"/>
        <v>#DIV/0!</v>
      </c>
      <c r="DU27" s="351" t="e">
        <f t="shared" si="29"/>
        <v>#DIV/0!</v>
      </c>
      <c r="DV27" s="351">
        <f t="shared" si="30"/>
        <v>0</v>
      </c>
      <c r="DW27" s="351">
        <f t="shared" si="31"/>
        <v>0</v>
      </c>
      <c r="DX27" s="198"/>
      <c r="DY27" s="199"/>
    </row>
    <row r="28" spans="1:129" s="1" customFormat="1" ht="31.5" customHeight="1">
      <c r="A28" s="1" t="s">
        <v>167</v>
      </c>
      <c r="B28" s="11" t="s">
        <v>15</v>
      </c>
      <c r="C28" s="192" t="s">
        <v>89</v>
      </c>
      <c r="D28" s="55" t="s">
        <v>464</v>
      </c>
      <c r="E28" s="55" t="s">
        <v>465</v>
      </c>
      <c r="F28" s="128" t="s">
        <v>408</v>
      </c>
      <c r="G28" s="110">
        <v>1</v>
      </c>
      <c r="H28" s="69">
        <v>4</v>
      </c>
      <c r="I28" s="73"/>
      <c r="J28" s="335">
        <v>3455</v>
      </c>
      <c r="K28" s="339">
        <v>2653.33</v>
      </c>
      <c r="L28" s="340"/>
      <c r="M28" s="340"/>
      <c r="N28" s="339">
        <v>3455</v>
      </c>
      <c r="O28" s="339">
        <v>2653.33</v>
      </c>
      <c r="P28" s="287">
        <v>190</v>
      </c>
      <c r="Q28" s="108" t="s">
        <v>301</v>
      </c>
      <c r="R28" s="69">
        <v>50</v>
      </c>
      <c r="S28" s="73"/>
      <c r="T28" s="57">
        <v>5</v>
      </c>
      <c r="U28" s="57">
        <v>12.3</v>
      </c>
      <c r="V28" s="57">
        <v>3</v>
      </c>
      <c r="W28" s="184">
        <f>SUM(T28:V28)</f>
        <v>20.3</v>
      </c>
      <c r="X28" s="204">
        <v>1.8</v>
      </c>
      <c r="Y28" s="184">
        <f>SUM(W28:X28)</f>
        <v>22.1</v>
      </c>
      <c r="Z28" s="73"/>
      <c r="AA28" s="222">
        <v>494028</v>
      </c>
      <c r="AB28" s="195">
        <v>4776</v>
      </c>
      <c r="AC28" s="195">
        <v>193</v>
      </c>
      <c r="AD28" s="195">
        <v>477</v>
      </c>
      <c r="AE28" s="222">
        <v>242899</v>
      </c>
      <c r="AF28" s="329">
        <f>SUM(AA28:AE28)</f>
        <v>742373</v>
      </c>
      <c r="AG28" s="227">
        <v>71</v>
      </c>
      <c r="AH28" s="228">
        <v>173865</v>
      </c>
      <c r="AI28" s="195">
        <v>17063</v>
      </c>
      <c r="AJ28" s="195">
        <v>58415</v>
      </c>
      <c r="AK28" s="62">
        <f>SUM(AH28:AJ28)</f>
        <v>249343</v>
      </c>
      <c r="AL28" s="72"/>
      <c r="AM28" s="195">
        <v>1768</v>
      </c>
      <c r="AN28" s="195">
        <v>339</v>
      </c>
      <c r="AO28" s="62">
        <f>SUM(AM28:AN28)</f>
        <v>2107</v>
      </c>
      <c r="AP28" s="228">
        <v>2390</v>
      </c>
      <c r="AQ28" s="195">
        <v>116</v>
      </c>
      <c r="AR28" s="277">
        <v>18821</v>
      </c>
      <c r="AS28" s="229"/>
      <c r="AT28" s="195">
        <v>5380</v>
      </c>
      <c r="AU28" s="228">
        <v>2062</v>
      </c>
      <c r="AV28" s="195">
        <v>1107</v>
      </c>
      <c r="AW28" s="72">
        <v>1332292</v>
      </c>
      <c r="AX28" s="57">
        <v>1332292</v>
      </c>
      <c r="AY28" s="57">
        <v>195341</v>
      </c>
      <c r="AZ28" s="57">
        <v>10583</v>
      </c>
      <c r="BA28" s="57">
        <v>19412</v>
      </c>
      <c r="BB28" s="294">
        <f>SUM(AY28:BA28)</f>
        <v>225336</v>
      </c>
      <c r="BC28" s="230">
        <v>74528</v>
      </c>
      <c r="BD28" s="230">
        <v>10952</v>
      </c>
      <c r="BE28" s="57">
        <v>1172123</v>
      </c>
      <c r="BF28" s="57">
        <v>407833</v>
      </c>
      <c r="BG28" s="63">
        <f t="shared" si="7"/>
        <v>1665436</v>
      </c>
      <c r="BH28" s="135"/>
      <c r="BI28" s="63">
        <f>SUM(BH28,BB28,BG28)</f>
        <v>1890772</v>
      </c>
      <c r="BJ28" s="57"/>
      <c r="BK28" s="63">
        <f>SUM(BI28,AX28,BJ28)</f>
        <v>3223064</v>
      </c>
      <c r="BL28" s="72"/>
      <c r="BM28" s="57">
        <v>46750000</v>
      </c>
      <c r="BN28" s="57">
        <v>29034000</v>
      </c>
      <c r="BO28" s="63">
        <f>SUM(BM28:BN28)</f>
        <v>75784000</v>
      </c>
      <c r="BP28" s="73"/>
      <c r="BQ28" s="58" t="s">
        <v>466</v>
      </c>
      <c r="BR28" s="63">
        <v>4248.7</v>
      </c>
      <c r="BS28" s="63">
        <v>612</v>
      </c>
      <c r="BT28" s="63">
        <v>92</v>
      </c>
      <c r="BU28" s="63">
        <v>36</v>
      </c>
      <c r="BV28" s="58"/>
      <c r="BW28" s="63"/>
      <c r="BX28" s="63"/>
      <c r="BY28" s="63"/>
      <c r="BZ28" s="63"/>
      <c r="CA28" s="56"/>
      <c r="CB28" s="63"/>
      <c r="CC28" s="63"/>
      <c r="CD28" s="63"/>
      <c r="CE28" s="63"/>
      <c r="CF28" s="56"/>
      <c r="CG28" s="63"/>
      <c r="CH28" s="63"/>
      <c r="CI28" s="63"/>
      <c r="CJ28" s="138"/>
      <c r="CK28" s="137">
        <f t="shared" si="10"/>
        <v>4248.7</v>
      </c>
      <c r="CL28" s="63">
        <f t="shared" si="11"/>
        <v>612</v>
      </c>
      <c r="CM28" s="63">
        <f t="shared" si="12"/>
        <v>92</v>
      </c>
      <c r="CN28" s="63">
        <f t="shared" si="13"/>
        <v>36</v>
      </c>
      <c r="CO28" s="73"/>
      <c r="CP28" s="231">
        <v>83</v>
      </c>
      <c r="CQ28" s="73"/>
      <c r="CR28" s="58" t="s">
        <v>456</v>
      </c>
      <c r="CS28" s="58" t="s">
        <v>330</v>
      </c>
      <c r="CT28" s="58" t="s">
        <v>312</v>
      </c>
      <c r="CU28" s="58" t="s">
        <v>456</v>
      </c>
      <c r="CV28" s="58" t="s">
        <v>456</v>
      </c>
      <c r="CW28" s="58" t="s">
        <v>456</v>
      </c>
      <c r="CX28" s="58" t="s">
        <v>428</v>
      </c>
      <c r="CY28" s="58" t="s">
        <v>298</v>
      </c>
      <c r="CZ28" s="58" t="s">
        <v>456</v>
      </c>
      <c r="DA28" s="58" t="s">
        <v>467</v>
      </c>
      <c r="DB28" s="58" t="s">
        <v>301</v>
      </c>
      <c r="DC28" s="73"/>
      <c r="DD28" s="351">
        <f t="shared" si="14"/>
        <v>279.7891705894103</v>
      </c>
      <c r="DE28" s="351">
        <f t="shared" si="15"/>
        <v>0.02675882758646682</v>
      </c>
      <c r="DF28" s="351">
        <f t="shared" si="16"/>
        <v>712.6034077932259</v>
      </c>
      <c r="DG28" s="351">
        <f t="shared" si="17"/>
        <v>1214.7241391006773</v>
      </c>
      <c r="DH28" s="351">
        <f t="shared" si="18"/>
        <v>0.5866380562098674</v>
      </c>
      <c r="DI28" s="352">
        <f t="shared" si="19"/>
        <v>0.00602284037797574</v>
      </c>
      <c r="DJ28" s="351">
        <f t="shared" si="32"/>
        <v>0.5167244584656091</v>
      </c>
      <c r="DK28" s="353">
        <f t="shared" si="41"/>
        <v>0.042529610471867416</v>
      </c>
      <c r="DL28" s="351">
        <f t="shared" si="20"/>
        <v>120.06018099547511</v>
      </c>
      <c r="DM28" s="351">
        <f t="shared" si="21"/>
        <v>7.093350619787211</v>
      </c>
      <c r="DN28" s="351">
        <f t="shared" si="22"/>
        <v>0.025352484532707952</v>
      </c>
      <c r="DO28" s="351">
        <f t="shared" si="23"/>
        <v>171.2482864884969</v>
      </c>
      <c r="DP28" s="351">
        <f t="shared" si="24"/>
        <v>0.7940964749955717</v>
      </c>
      <c r="DQ28" s="351">
        <f t="shared" si="25"/>
        <v>0.9007549004458548</v>
      </c>
      <c r="DR28" s="351">
        <f t="shared" si="26"/>
        <v>1.6012708558679094</v>
      </c>
      <c r="DS28" s="351">
        <f t="shared" si="27"/>
        <v>0.2306535560974323</v>
      </c>
      <c r="DT28" s="351">
        <f t="shared" si="28"/>
        <v>4.162895927601809</v>
      </c>
      <c r="DU28" s="351">
        <f t="shared" si="29"/>
        <v>0.391304347826087</v>
      </c>
      <c r="DV28" s="351">
        <f t="shared" si="30"/>
        <v>93.97361051961121</v>
      </c>
      <c r="DW28" s="351">
        <f t="shared" si="31"/>
        <v>627.6776729619007</v>
      </c>
      <c r="DX28" s="198"/>
      <c r="DY28" s="199"/>
    </row>
    <row r="29" spans="1:129" s="1" customFormat="1" ht="42" customHeight="1">
      <c r="A29" s="1" t="s">
        <v>167</v>
      </c>
      <c r="B29" s="7" t="s">
        <v>22</v>
      </c>
      <c r="C29" s="192" t="s">
        <v>144</v>
      </c>
      <c r="D29" s="55" t="s">
        <v>429</v>
      </c>
      <c r="E29" s="192" t="s">
        <v>430</v>
      </c>
      <c r="F29" s="128" t="s">
        <v>291</v>
      </c>
      <c r="G29" s="110">
        <v>1</v>
      </c>
      <c r="H29" s="201">
        <v>0</v>
      </c>
      <c r="I29" s="73"/>
      <c r="J29" s="335">
        <v>16463</v>
      </c>
      <c r="K29" s="339">
        <v>16594</v>
      </c>
      <c r="L29" s="336"/>
      <c r="M29" s="336"/>
      <c r="N29" s="336">
        <v>16463</v>
      </c>
      <c r="O29" s="337">
        <v>16594</v>
      </c>
      <c r="P29" s="288">
        <v>809</v>
      </c>
      <c r="Q29" s="108" t="s">
        <v>359</v>
      </c>
      <c r="R29" s="69"/>
      <c r="S29" s="73"/>
      <c r="T29" s="65">
        <v>31</v>
      </c>
      <c r="U29" s="65">
        <v>88</v>
      </c>
      <c r="V29" s="65">
        <v>10</v>
      </c>
      <c r="W29" s="184">
        <f>SUM(T29:V29)</f>
        <v>129</v>
      </c>
      <c r="X29" s="193">
        <v>8.76</v>
      </c>
      <c r="Y29" s="184">
        <f>SUM(W29:X29)</f>
        <v>137.76</v>
      </c>
      <c r="Z29" s="73"/>
      <c r="AA29" s="173">
        <v>2283401</v>
      </c>
      <c r="AB29" s="83">
        <v>16292</v>
      </c>
      <c r="AC29" s="82">
        <v>53346</v>
      </c>
      <c r="AD29" s="62"/>
      <c r="AE29" s="172">
        <v>415631</v>
      </c>
      <c r="AF29" s="329">
        <f>SUM(AA29:AE29)</f>
        <v>2768670</v>
      </c>
      <c r="AG29" s="92">
        <v>9339</v>
      </c>
      <c r="AH29" s="82">
        <f>749352+9870</f>
        <v>759222</v>
      </c>
      <c r="AI29" s="62">
        <v>22789</v>
      </c>
      <c r="AJ29" s="62">
        <v>60709</v>
      </c>
      <c r="AK29" s="62">
        <f>SUM(AH29:AJ29)</f>
        <v>842720</v>
      </c>
      <c r="AL29" s="72"/>
      <c r="AM29" s="83">
        <v>23736</v>
      </c>
      <c r="AN29" s="82">
        <v>17100</v>
      </c>
      <c r="AO29" s="62">
        <f>SUM(AM29:AN29)</f>
        <v>40836</v>
      </c>
      <c r="AP29" s="131">
        <v>8812</v>
      </c>
      <c r="AQ29" s="238">
        <v>415</v>
      </c>
      <c r="AR29" s="132">
        <f>184521+34191</f>
        <v>218712</v>
      </c>
      <c r="AS29" s="161">
        <v>85682</v>
      </c>
      <c r="AT29" s="163">
        <v>1412601</v>
      </c>
      <c r="AU29" s="83">
        <v>13200</v>
      </c>
      <c r="AV29" s="82">
        <v>8018</v>
      </c>
      <c r="AW29" s="72"/>
      <c r="AX29" s="292">
        <v>7401122</v>
      </c>
      <c r="AY29" s="297">
        <v>1741297</v>
      </c>
      <c r="AZ29" s="65"/>
      <c r="BA29" s="80">
        <v>1219796</v>
      </c>
      <c r="BB29" s="294">
        <f>SUM(AY29:BA29)</f>
        <v>2961093</v>
      </c>
      <c r="BC29" s="168">
        <v>818530</v>
      </c>
      <c r="BD29" s="178"/>
      <c r="BE29" s="65">
        <v>4744277</v>
      </c>
      <c r="BF29" s="65"/>
      <c r="BG29" s="63">
        <f t="shared" si="7"/>
        <v>5562807</v>
      </c>
      <c r="BH29" s="137"/>
      <c r="BI29" s="63">
        <f>BB29+BG29+BH29</f>
        <v>8523900</v>
      </c>
      <c r="BJ29" s="80"/>
      <c r="BK29" s="63">
        <f>SUM(BI29,AX29,BJ29)</f>
        <v>15925022</v>
      </c>
      <c r="BL29" s="72"/>
      <c r="BM29" s="57">
        <v>187714000</v>
      </c>
      <c r="BN29" s="81">
        <v>140401000</v>
      </c>
      <c r="BO29" s="63">
        <f>SUM(BM29:BN29)</f>
        <v>328115000</v>
      </c>
      <c r="BP29" s="73"/>
      <c r="BQ29" s="58" t="s">
        <v>431</v>
      </c>
      <c r="BR29" s="63">
        <v>30687.18</v>
      </c>
      <c r="BS29" s="63">
        <v>2326</v>
      </c>
      <c r="BT29" s="150">
        <v>99.5</v>
      </c>
      <c r="BU29" s="79">
        <v>174</v>
      </c>
      <c r="BV29" s="58"/>
      <c r="BW29" s="63"/>
      <c r="BX29" s="63"/>
      <c r="BY29" s="63"/>
      <c r="BZ29" s="63"/>
      <c r="CA29" s="56"/>
      <c r="CB29" s="63"/>
      <c r="CC29" s="63"/>
      <c r="CD29" s="63"/>
      <c r="CE29" s="63"/>
      <c r="CF29" s="56"/>
      <c r="CG29" s="63"/>
      <c r="CH29" s="63"/>
      <c r="CI29" s="63"/>
      <c r="CJ29" s="138"/>
      <c r="CK29" s="137">
        <f t="shared" si="10"/>
        <v>30687.18</v>
      </c>
      <c r="CL29" s="63">
        <f t="shared" si="11"/>
        <v>2326</v>
      </c>
      <c r="CM29" s="63">
        <f t="shared" si="12"/>
        <v>99.5</v>
      </c>
      <c r="CN29" s="63">
        <f t="shared" si="13"/>
        <v>174</v>
      </c>
      <c r="CO29" s="73"/>
      <c r="CP29" s="84">
        <v>261</v>
      </c>
      <c r="CQ29" s="73"/>
      <c r="CR29" s="58" t="s">
        <v>432</v>
      </c>
      <c r="CS29" s="58" t="s">
        <v>433</v>
      </c>
      <c r="CT29" s="58"/>
      <c r="CU29" s="58" t="s">
        <v>432</v>
      </c>
      <c r="CV29" s="58" t="s">
        <v>432</v>
      </c>
      <c r="CW29" s="58" t="s">
        <v>432</v>
      </c>
      <c r="CX29" s="58" t="s">
        <v>434</v>
      </c>
      <c r="CY29" s="58" t="s">
        <v>298</v>
      </c>
      <c r="CZ29" s="58" t="s">
        <v>435</v>
      </c>
      <c r="DA29" s="58" t="s">
        <v>436</v>
      </c>
      <c r="DB29" s="58" t="s">
        <v>301</v>
      </c>
      <c r="DC29" s="73"/>
      <c r="DD29" s="351">
        <f t="shared" si="14"/>
        <v>166.8476557791973</v>
      </c>
      <c r="DE29" s="351">
        <f t="shared" si="15"/>
        <v>0.5627937808846571</v>
      </c>
      <c r="DF29" s="351">
        <f t="shared" si="16"/>
        <v>513.6736169699891</v>
      </c>
      <c r="DG29" s="351">
        <f t="shared" si="17"/>
        <v>959.6855489936122</v>
      </c>
      <c r="DH29" s="351">
        <f t="shared" si="18"/>
        <v>0.5352520078151226</v>
      </c>
      <c r="DI29" s="352">
        <f t="shared" si="19"/>
        <v>0.07659618931766625</v>
      </c>
      <c r="DJ29" s="351">
        <f t="shared" si="32"/>
        <v>0.349312358877746</v>
      </c>
      <c r="DK29" s="353">
        <f t="shared" si="41"/>
        <v>0.048534879539185956</v>
      </c>
      <c r="DL29" s="351">
        <f t="shared" si="20"/>
        <v>120.45586527293845</v>
      </c>
      <c r="DM29" s="351">
        <f t="shared" si="21"/>
        <v>13.180185609256357</v>
      </c>
      <c r="DN29" s="351">
        <f t="shared" si="22"/>
        <v>0.07899532988763558</v>
      </c>
      <c r="DO29" s="351">
        <f t="shared" si="23"/>
        <v>72.81274918614433</v>
      </c>
      <c r="DP29" s="351">
        <f t="shared" si="24"/>
        <v>2.4608894781246233</v>
      </c>
      <c r="DQ29" s="351">
        <f t="shared" si="25"/>
        <v>0.5310353139689045</v>
      </c>
      <c r="DR29" s="351">
        <f t="shared" si="26"/>
        <v>1.8492937206219116</v>
      </c>
      <c r="DS29" s="351">
        <f t="shared" si="27"/>
        <v>0.14017114619742074</v>
      </c>
      <c r="DT29" s="351">
        <f t="shared" si="28"/>
        <v>0.7222706155632985</v>
      </c>
      <c r="DU29" s="351">
        <f t="shared" si="29"/>
        <v>1.7487437185929648</v>
      </c>
      <c r="DV29" s="351">
        <f t="shared" si="30"/>
        <v>50.78462094733036</v>
      </c>
      <c r="DW29" s="351">
        <f t="shared" si="31"/>
        <v>335.23002289984333</v>
      </c>
      <c r="DX29" s="198"/>
      <c r="DY29" s="199"/>
    </row>
    <row r="30" spans="1:129" s="1" customFormat="1" ht="27" customHeight="1">
      <c r="A30" s="1" t="s">
        <v>167</v>
      </c>
      <c r="B30" s="7" t="s">
        <v>23</v>
      </c>
      <c r="C30" s="192" t="s">
        <v>3</v>
      </c>
      <c r="D30" s="55" t="s">
        <v>453</v>
      </c>
      <c r="E30" s="55" t="s">
        <v>453</v>
      </c>
      <c r="F30" s="206" t="s">
        <v>276</v>
      </c>
      <c r="G30" s="110">
        <v>2</v>
      </c>
      <c r="H30" s="201">
        <v>0</v>
      </c>
      <c r="I30" s="73"/>
      <c r="J30" s="335">
        <v>6521</v>
      </c>
      <c r="K30" s="339">
        <v>5195.51</v>
      </c>
      <c r="L30" s="336">
        <v>1535</v>
      </c>
      <c r="M30" s="336">
        <v>1349</v>
      </c>
      <c r="N30" s="336">
        <v>8056.2</v>
      </c>
      <c r="O30" s="337">
        <v>6544.51</v>
      </c>
      <c r="P30" s="289">
        <v>417</v>
      </c>
      <c r="Q30" s="108" t="s">
        <v>301</v>
      </c>
      <c r="R30" s="69">
        <v>25</v>
      </c>
      <c r="S30" s="73"/>
      <c r="T30" s="235">
        <v>8.5</v>
      </c>
      <c r="U30" s="235">
        <v>19.64</v>
      </c>
      <c r="V30" s="57"/>
      <c r="W30" s="184">
        <f>SUM(T30:V30)</f>
        <v>28.14</v>
      </c>
      <c r="X30" s="204">
        <v>0.55</v>
      </c>
      <c r="Y30" s="184">
        <f>SUM(W30:X30)</f>
        <v>28.69</v>
      </c>
      <c r="Z30" s="73"/>
      <c r="AA30" s="222">
        <v>48061</v>
      </c>
      <c r="AB30" s="195">
        <v>5638</v>
      </c>
      <c r="AC30" s="195">
        <v>5580</v>
      </c>
      <c r="AD30" s="195"/>
      <c r="AE30" s="222">
        <v>5659</v>
      </c>
      <c r="AF30" s="329">
        <f>SUM(AA30:AE30)</f>
        <v>64938</v>
      </c>
      <c r="AG30" s="227">
        <v>145</v>
      </c>
      <c r="AH30" s="228">
        <v>139274</v>
      </c>
      <c r="AI30" s="195">
        <v>24129</v>
      </c>
      <c r="AJ30" s="195">
        <v>44716</v>
      </c>
      <c r="AK30" s="62">
        <f>SUM(AH30:AJ30)</f>
        <v>208119</v>
      </c>
      <c r="AL30" s="72"/>
      <c r="AM30" s="254">
        <v>17485</v>
      </c>
      <c r="AN30" s="254">
        <v>9182</v>
      </c>
      <c r="AO30" s="62">
        <f>SUM(AM30:AN30)</f>
        <v>26667</v>
      </c>
      <c r="AP30" s="255">
        <v>5413</v>
      </c>
      <c r="AQ30" s="254">
        <v>265</v>
      </c>
      <c r="AR30" s="255">
        <v>55642</v>
      </c>
      <c r="AS30" s="256">
        <v>16113</v>
      </c>
      <c r="AT30" s="254">
        <v>265348</v>
      </c>
      <c r="AU30" s="228">
        <v>395</v>
      </c>
      <c r="AV30" s="195">
        <v>442</v>
      </c>
      <c r="AW30" s="72"/>
      <c r="AX30" s="235">
        <v>2308349</v>
      </c>
      <c r="AY30" s="61">
        <v>125313</v>
      </c>
      <c r="AZ30" s="61"/>
      <c r="BA30" s="257">
        <v>39032</v>
      </c>
      <c r="BB30" s="294">
        <f>SUM(AY30:BA30)</f>
        <v>164345</v>
      </c>
      <c r="BC30" s="230">
        <v>15776</v>
      </c>
      <c r="BD30" s="230">
        <v>26969</v>
      </c>
      <c r="BE30" s="258">
        <v>91061</v>
      </c>
      <c r="BF30" s="258">
        <v>17482</v>
      </c>
      <c r="BG30" s="63">
        <f t="shared" si="7"/>
        <v>151288</v>
      </c>
      <c r="BH30" s="259"/>
      <c r="BI30" s="63">
        <f>SUM(BH30,BB30,BG30)</f>
        <v>315633</v>
      </c>
      <c r="BJ30" s="235"/>
      <c r="BK30" s="63">
        <f>SUM(BI30,AX30,BJ30)</f>
        <v>2623982</v>
      </c>
      <c r="BL30" s="72"/>
      <c r="BM30" s="235">
        <v>63969896</v>
      </c>
      <c r="BN30" s="235">
        <v>37924968</v>
      </c>
      <c r="BO30" s="63">
        <f>SUM(BM30:BN30)</f>
        <v>101894864</v>
      </c>
      <c r="BP30" s="73"/>
      <c r="BQ30" s="58" t="s">
        <v>454</v>
      </c>
      <c r="BR30" s="258">
        <v>1659.77</v>
      </c>
      <c r="BS30" s="258">
        <v>239</v>
      </c>
      <c r="BT30" s="257">
        <v>56</v>
      </c>
      <c r="BU30" s="257">
        <v>56</v>
      </c>
      <c r="BV30" s="58" t="s">
        <v>455</v>
      </c>
      <c r="BW30" s="258">
        <v>910.19</v>
      </c>
      <c r="BX30" s="258">
        <v>172</v>
      </c>
      <c r="BY30" s="257">
        <v>60.5</v>
      </c>
      <c r="BZ30" s="257"/>
      <c r="CA30" s="56"/>
      <c r="CB30" s="63"/>
      <c r="CC30" s="63"/>
      <c r="CD30" s="63"/>
      <c r="CE30" s="63"/>
      <c r="CF30" s="56"/>
      <c r="CG30" s="63"/>
      <c r="CH30" s="63"/>
      <c r="CI30" s="63"/>
      <c r="CJ30" s="138"/>
      <c r="CK30" s="137">
        <f t="shared" si="10"/>
        <v>2569.96</v>
      </c>
      <c r="CL30" s="63">
        <f t="shared" si="11"/>
        <v>411</v>
      </c>
      <c r="CM30" s="63">
        <f t="shared" si="12"/>
        <v>116.5</v>
      </c>
      <c r="CN30" s="63">
        <f t="shared" si="13"/>
        <v>56</v>
      </c>
      <c r="CO30" s="73"/>
      <c r="CP30" s="262">
        <v>71</v>
      </c>
      <c r="CQ30" s="73"/>
      <c r="CR30" s="260" t="s">
        <v>456</v>
      </c>
      <c r="CS30" s="261" t="s">
        <v>457</v>
      </c>
      <c r="CT30" s="261" t="s">
        <v>355</v>
      </c>
      <c r="CU30" s="260" t="s">
        <v>458</v>
      </c>
      <c r="CV30" s="260" t="s">
        <v>456</v>
      </c>
      <c r="CW30" s="260" t="s">
        <v>456</v>
      </c>
      <c r="CX30" s="260" t="s">
        <v>459</v>
      </c>
      <c r="CY30" s="260" t="s">
        <v>460</v>
      </c>
      <c r="CZ30" s="260" t="s">
        <v>310</v>
      </c>
      <c r="DA30" s="260" t="s">
        <v>358</v>
      </c>
      <c r="DB30" s="260" t="s">
        <v>301</v>
      </c>
      <c r="DC30" s="73"/>
      <c r="DD30" s="351">
        <f t="shared" si="14"/>
        <v>9.922515207402846</v>
      </c>
      <c r="DE30" s="351">
        <f t="shared" si="15"/>
        <v>0.02215597500806019</v>
      </c>
      <c r="DF30" s="351">
        <f t="shared" si="16"/>
        <v>48.2286679980625</v>
      </c>
      <c r="DG30" s="351">
        <f t="shared" si="17"/>
        <v>400.943997335171</v>
      </c>
      <c r="DH30" s="351">
        <f t="shared" si="18"/>
        <v>0.12028779160832657</v>
      </c>
      <c r="DI30" s="352">
        <f t="shared" si="19"/>
        <v>0.014875102039571918</v>
      </c>
      <c r="DJ30" s="351">
        <f t="shared" si="32"/>
        <v>0.05765588331017515</v>
      </c>
      <c r="DK30" s="353">
        <f t="shared" si="41"/>
        <v>0.025751857326194578</v>
      </c>
      <c r="DL30" s="351">
        <f t="shared" si="20"/>
        <v>228.1111885674451</v>
      </c>
      <c r="DM30" s="351">
        <f t="shared" si="21"/>
        <v>8.502088009644725</v>
      </c>
      <c r="DN30" s="351">
        <f t="shared" si="22"/>
        <v>0.8568480704672149</v>
      </c>
      <c r="DO30" s="351">
        <f t="shared" si="23"/>
        <v>47.15829768879623</v>
      </c>
      <c r="DP30" s="351">
        <f t="shared" si="24"/>
        <v>4.074713003723732</v>
      </c>
      <c r="DQ30" s="351">
        <f t="shared" si="25"/>
        <v>0.8271054670250332</v>
      </c>
      <c r="DR30" s="351">
        <f t="shared" si="26"/>
        <v>0.392689445046306</v>
      </c>
      <c r="DS30" s="351">
        <f t="shared" si="27"/>
        <v>0.0628007291607775</v>
      </c>
      <c r="DT30" s="351">
        <f t="shared" si="28"/>
        <v>4.060648309515511</v>
      </c>
      <c r="DU30" s="351">
        <f t="shared" si="29"/>
        <v>0.48068669527896996</v>
      </c>
      <c r="DV30" s="351">
        <f t="shared" si="30"/>
        <v>31.800547328982613</v>
      </c>
      <c r="DW30" s="351">
        <f t="shared" si="31"/>
        <v>23.116780324271794</v>
      </c>
      <c r="DX30" s="198"/>
      <c r="DY30" s="199"/>
    </row>
    <row r="31" spans="1:129" s="1" customFormat="1" ht="30" customHeight="1">
      <c r="A31" s="1" t="s">
        <v>167</v>
      </c>
      <c r="B31" s="7" t="s">
        <v>154</v>
      </c>
      <c r="C31" s="192" t="s">
        <v>156</v>
      </c>
      <c r="D31" s="55" t="s">
        <v>289</v>
      </c>
      <c r="E31" s="55" t="s">
        <v>290</v>
      </c>
      <c r="F31" s="128" t="s">
        <v>291</v>
      </c>
      <c r="G31" s="110">
        <v>3</v>
      </c>
      <c r="H31" s="69">
        <v>1</v>
      </c>
      <c r="I31" s="73"/>
      <c r="J31" s="336">
        <v>6555</v>
      </c>
      <c r="K31" s="339">
        <v>5874.47</v>
      </c>
      <c r="L31" s="336">
        <v>1075</v>
      </c>
      <c r="M31" s="336">
        <v>1141</v>
      </c>
      <c r="N31" s="336">
        <v>7630.2</v>
      </c>
      <c r="O31" s="337">
        <v>7015.47</v>
      </c>
      <c r="P31" s="283">
        <v>513</v>
      </c>
      <c r="Q31" s="108" t="s">
        <v>359</v>
      </c>
      <c r="R31" s="183">
        <v>0</v>
      </c>
      <c r="S31" s="73"/>
      <c r="T31" s="63">
        <v>8</v>
      </c>
      <c r="U31" s="63">
        <v>12.53</v>
      </c>
      <c r="V31" s="63"/>
      <c r="W31" s="184">
        <f>SUM(T31:V31)</f>
        <v>20.53</v>
      </c>
      <c r="X31" s="64"/>
      <c r="Y31" s="184">
        <f>SUM(W31:X31)</f>
        <v>20.53</v>
      </c>
      <c r="Z31" s="73"/>
      <c r="AA31" s="172">
        <v>302385</v>
      </c>
      <c r="AB31" s="62">
        <v>8384</v>
      </c>
      <c r="AC31" s="62">
        <v>5735</v>
      </c>
      <c r="AD31" s="62">
        <v>188</v>
      </c>
      <c r="AE31" s="172"/>
      <c r="AF31" s="329">
        <f>SUM(AA31:AE31)</f>
        <v>316692</v>
      </c>
      <c r="AG31" s="92">
        <v>80</v>
      </c>
      <c r="AH31" s="89">
        <v>661909</v>
      </c>
      <c r="AI31" s="62">
        <v>37227</v>
      </c>
      <c r="AJ31" s="62">
        <v>83385</v>
      </c>
      <c r="AK31" s="62">
        <f>SUM(AH31:AJ31)</f>
        <v>782521</v>
      </c>
      <c r="AL31" s="72"/>
      <c r="AM31" s="62">
        <v>6077</v>
      </c>
      <c r="AN31" s="195">
        <v>2420</v>
      </c>
      <c r="AO31" s="62">
        <f>SUM(AM31:AN31)</f>
        <v>8497</v>
      </c>
      <c r="AP31" s="89">
        <v>5115</v>
      </c>
      <c r="AQ31" s="62">
        <v>212</v>
      </c>
      <c r="AR31" s="89">
        <v>34003</v>
      </c>
      <c r="AS31" s="159">
        <v>2506</v>
      </c>
      <c r="AT31" s="62">
        <v>341836</v>
      </c>
      <c r="AU31" s="89">
        <v>1377</v>
      </c>
      <c r="AV31" s="62">
        <v>926</v>
      </c>
      <c r="AW31" s="72"/>
      <c r="AX31" s="63">
        <v>1468970</v>
      </c>
      <c r="AY31" s="63"/>
      <c r="AZ31" s="63"/>
      <c r="BA31" s="63">
        <v>6446</v>
      </c>
      <c r="BB31" s="294">
        <f>SUM(AY31:BA31)</f>
        <v>6446</v>
      </c>
      <c r="BC31" s="168"/>
      <c r="BD31" s="168">
        <v>17497</v>
      </c>
      <c r="BE31" s="63">
        <v>700443</v>
      </c>
      <c r="BF31" s="63"/>
      <c r="BG31" s="63">
        <f t="shared" si="7"/>
        <v>717940</v>
      </c>
      <c r="BH31" s="135"/>
      <c r="BI31" s="63">
        <f>SUM(BH31,BB31,BG31)</f>
        <v>724386</v>
      </c>
      <c r="BJ31" s="57">
        <v>279117</v>
      </c>
      <c r="BK31" s="63">
        <f>SUM(BI31,AX31,BJ31)</f>
        <v>2472473</v>
      </c>
      <c r="BL31" s="72"/>
      <c r="BM31" s="63">
        <v>60025356</v>
      </c>
      <c r="BN31" s="63">
        <v>74776402</v>
      </c>
      <c r="BO31" s="63">
        <f>SUM(BM31:BN31)</f>
        <v>134801758</v>
      </c>
      <c r="BP31" s="73"/>
      <c r="BQ31" s="58" t="s">
        <v>292</v>
      </c>
      <c r="BR31" s="63">
        <v>6812</v>
      </c>
      <c r="BS31" s="63">
        <v>810</v>
      </c>
      <c r="BT31" s="63">
        <v>119</v>
      </c>
      <c r="BU31" s="63">
        <v>77</v>
      </c>
      <c r="BV31" s="58" t="s">
        <v>293</v>
      </c>
      <c r="BW31" s="63">
        <v>378.3</v>
      </c>
      <c r="BX31" s="63">
        <v>84</v>
      </c>
      <c r="BY31" s="63">
        <v>60</v>
      </c>
      <c r="BZ31" s="63">
        <v>60</v>
      </c>
      <c r="CA31" s="56" t="s">
        <v>294</v>
      </c>
      <c r="CB31" s="63">
        <v>161</v>
      </c>
      <c r="CC31" s="63">
        <v>20</v>
      </c>
      <c r="CD31" s="63">
        <v>27</v>
      </c>
      <c r="CE31" s="63">
        <v>27</v>
      </c>
      <c r="CF31" s="63"/>
      <c r="CG31" s="63"/>
      <c r="CH31" s="63"/>
      <c r="CI31" s="63"/>
      <c r="CJ31" s="138"/>
      <c r="CK31" s="137">
        <f t="shared" si="10"/>
        <v>7351.3</v>
      </c>
      <c r="CL31" s="63">
        <f t="shared" si="11"/>
        <v>914</v>
      </c>
      <c r="CM31" s="63">
        <f t="shared" si="12"/>
        <v>206</v>
      </c>
      <c r="CN31" s="63">
        <f t="shared" si="13"/>
        <v>164</v>
      </c>
      <c r="CO31" s="73"/>
      <c r="CP31" s="84">
        <v>199</v>
      </c>
      <c r="CQ31" s="197"/>
      <c r="CR31" s="58" t="s">
        <v>284</v>
      </c>
      <c r="CS31" s="58" t="s">
        <v>295</v>
      </c>
      <c r="CT31" s="58" t="s">
        <v>296</v>
      </c>
      <c r="CU31" s="58" t="s">
        <v>284</v>
      </c>
      <c r="CV31" s="58" t="s">
        <v>284</v>
      </c>
      <c r="CW31" s="58" t="s">
        <v>284</v>
      </c>
      <c r="CX31" s="58" t="s">
        <v>297</v>
      </c>
      <c r="CY31" s="58" t="s">
        <v>298</v>
      </c>
      <c r="CZ31" s="58" t="s">
        <v>299</v>
      </c>
      <c r="DA31" s="58" t="s">
        <v>300</v>
      </c>
      <c r="DB31" s="58" t="s">
        <v>301</v>
      </c>
      <c r="DC31" s="73"/>
      <c r="DD31" s="351">
        <f t="shared" si="14"/>
        <v>45.14195057494366</v>
      </c>
      <c r="DE31" s="351">
        <f t="shared" si="15"/>
        <v>0.011403369980913609</v>
      </c>
      <c r="DF31" s="351">
        <f t="shared" si="16"/>
        <v>103.25551958742606</v>
      </c>
      <c r="DG31" s="351">
        <f t="shared" si="17"/>
        <v>352.43155483524265</v>
      </c>
      <c r="DH31" s="351">
        <f t="shared" si="18"/>
        <v>0.29298034801593387</v>
      </c>
      <c r="DI31" s="352">
        <f t="shared" si="19"/>
        <v>0.002607106326338043</v>
      </c>
      <c r="DJ31" s="351">
        <f t="shared" si="32"/>
        <v>0.29037324168959583</v>
      </c>
      <c r="DK31" s="353">
        <f t="shared" si="41"/>
        <v>0.018341548631732235</v>
      </c>
      <c r="DL31" s="351">
        <f t="shared" si="20"/>
        <v>341.71797369702875</v>
      </c>
      <c r="DM31" s="351">
        <f t="shared" si="21"/>
        <v>4.846859868262568</v>
      </c>
      <c r="DN31" s="351">
        <f t="shared" si="22"/>
        <v>0.10736930519242671</v>
      </c>
      <c r="DO31" s="351">
        <f t="shared" si="23"/>
        <v>72.71337823133253</v>
      </c>
      <c r="DP31" s="351">
        <f t="shared" si="24"/>
        <v>1.2111804340977868</v>
      </c>
      <c r="DQ31" s="351">
        <f t="shared" si="25"/>
        <v>0.7291029681546639</v>
      </c>
      <c r="DR31" s="351">
        <f t="shared" si="26"/>
        <v>1.0478699217586278</v>
      </c>
      <c r="DS31" s="351">
        <f t="shared" si="27"/>
        <v>0.13028350203193798</v>
      </c>
      <c r="DT31" s="351">
        <f t="shared" si="28"/>
        <v>10.03409644422796</v>
      </c>
      <c r="DU31" s="351">
        <f t="shared" si="29"/>
        <v>0.7961165048543689</v>
      </c>
      <c r="DV31" s="351">
        <f t="shared" si="30"/>
        <v>111.54220601043123</v>
      </c>
      <c r="DW31" s="351">
        <f t="shared" si="31"/>
        <v>102.33669305121396</v>
      </c>
      <c r="DX31" s="198"/>
      <c r="DY31" s="199"/>
    </row>
    <row r="32" ht="30.75" customHeight="1" hidden="1"/>
  </sheetData>
  <sheetProtection/>
  <mergeCells count="40">
    <mergeCell ref="CK3:CN3"/>
    <mergeCell ref="DV1:DV4"/>
    <mergeCell ref="DW1:DW4"/>
    <mergeCell ref="B1:F1"/>
    <mergeCell ref="AA3:AG3"/>
    <mergeCell ref="AH3:AK3"/>
    <mergeCell ref="AA1:AK1"/>
    <mergeCell ref="Q3:R3"/>
    <mergeCell ref="J3:O3"/>
    <mergeCell ref="G1:H1"/>
    <mergeCell ref="DN1:DN4"/>
    <mergeCell ref="DE1:DE4"/>
    <mergeCell ref="DM1:DM4"/>
    <mergeCell ref="DL1:DL4"/>
    <mergeCell ref="DT1:DT4"/>
    <mergeCell ref="DU1:DU4"/>
    <mergeCell ref="DP1:DP4"/>
    <mergeCell ref="DQ1:DQ4"/>
    <mergeCell ref="DR1:DR4"/>
    <mergeCell ref="DS1:DS4"/>
    <mergeCell ref="BM1:BO1"/>
    <mergeCell ref="CR1:DA1"/>
    <mergeCell ref="BQ1:CN1"/>
    <mergeCell ref="T1:Y1"/>
    <mergeCell ref="J1:R1"/>
    <mergeCell ref="DO1:DO4"/>
    <mergeCell ref="DH1:DH4"/>
    <mergeCell ref="DI1:DI4"/>
    <mergeCell ref="DJ1:DJ4"/>
    <mergeCell ref="DK1:DK4"/>
    <mergeCell ref="AP3:AQ3"/>
    <mergeCell ref="AR3:AV3"/>
    <mergeCell ref="AM3:AO3"/>
    <mergeCell ref="DF1:DF4"/>
    <mergeCell ref="DG1:DG4"/>
    <mergeCell ref="DD1:DD4"/>
    <mergeCell ref="AM1:AV1"/>
    <mergeCell ref="AY3:BB3"/>
    <mergeCell ref="BC3:BG3"/>
    <mergeCell ref="AX1:BK1"/>
  </mergeCells>
  <printOptions gridLines="1"/>
  <pageMargins left="0.1765536723163842" right="0.17586580086580086" top="0.4254694835680751" bottom="0.806924882629108" header="0.0393700787401575" footer="0.47244094488189"/>
  <pageSetup firstPageNumber="2" useFirstPageNumber="1" horizontalDpi="600" verticalDpi="600" orientation="landscape" r:id="rId3"/>
  <headerFooter alignWithMargins="0">
    <oddHeader>&amp;R
</oddHeader>
    <oddFooter>&amp;C&amp;A&amp;RPage &amp;P</oddFooter>
  </headerFooter>
  <colBreaks count="5" manualBreakCount="5">
    <brk id="25" max="65535" man="1"/>
    <brk id="49" max="65535" man="1"/>
    <brk id="94" max="65535" man="1"/>
    <brk id="106" max="65535" man="1"/>
    <brk id="127" max="65535" man="1"/>
  </colBreaks>
  <legacyDrawing r:id="rId2"/>
</worksheet>
</file>

<file path=xl/worksheets/sheet4.xml><?xml version="1.0" encoding="utf-8"?>
<worksheet xmlns="http://schemas.openxmlformats.org/spreadsheetml/2006/main" xmlns:r="http://schemas.openxmlformats.org/officeDocument/2006/relationships">
  <dimension ref="A2:B50"/>
  <sheetViews>
    <sheetView view="pageLayout" workbookViewId="0" topLeftCell="A2">
      <selection activeCell="B6" sqref="B6"/>
    </sheetView>
  </sheetViews>
  <sheetFormatPr defaultColWidth="9.140625" defaultRowHeight="12.75"/>
  <cols>
    <col min="1" max="1" width="6.421875" style="333" customWidth="1"/>
    <col min="2" max="2" width="117.28125" style="0" customWidth="1"/>
    <col min="3" max="16384" width="9.140625" style="54" customWidth="1"/>
  </cols>
  <sheetData>
    <row r="1" ht="12.75" hidden="1"/>
    <row r="2" ht="12.75">
      <c r="A2" s="331" t="s">
        <v>76</v>
      </c>
    </row>
    <row r="3" spans="1:2" ht="12.75">
      <c r="A3" s="343"/>
      <c r="B3" s="344"/>
    </row>
    <row r="4" spans="1:2" ht="12.75">
      <c r="A4" s="345" t="s">
        <v>163</v>
      </c>
      <c r="B4" s="346" t="s">
        <v>468</v>
      </c>
    </row>
    <row r="5" spans="1:2" ht="12.75">
      <c r="A5" s="345"/>
      <c r="B5" s="346"/>
    </row>
    <row r="6" spans="1:2" ht="12.75">
      <c r="A6" s="334" t="s">
        <v>286</v>
      </c>
      <c r="B6" t="s">
        <v>287</v>
      </c>
    </row>
    <row r="7" ht="12.75">
      <c r="B7" t="s">
        <v>288</v>
      </c>
    </row>
    <row r="9" spans="1:2" ht="12.75">
      <c r="A9" s="334" t="s">
        <v>154</v>
      </c>
      <c r="B9" s="350" t="s">
        <v>501</v>
      </c>
    </row>
    <row r="10" spans="1:2" ht="12.75">
      <c r="A10" s="334"/>
      <c r="B10" s="350" t="s">
        <v>500</v>
      </c>
    </row>
    <row r="11" ht="12.75">
      <c r="B11" t="s">
        <v>302</v>
      </c>
    </row>
    <row r="12" ht="12.75">
      <c r="B12" s="217" t="s">
        <v>499</v>
      </c>
    </row>
    <row r="13" ht="12.75">
      <c r="B13" s="217" t="s">
        <v>498</v>
      </c>
    </row>
    <row r="14" ht="12.75">
      <c r="B14" s="217"/>
    </row>
    <row r="15" spans="1:2" ht="12.75">
      <c r="A15" s="334" t="s">
        <v>248</v>
      </c>
      <c r="B15" s="217" t="s">
        <v>472</v>
      </c>
    </row>
    <row r="17" spans="1:2" ht="12.75">
      <c r="A17" s="334" t="s">
        <v>312</v>
      </c>
      <c r="B17" t="s">
        <v>313</v>
      </c>
    </row>
    <row r="18" ht="12.75">
      <c r="B18" s="330" t="s">
        <v>314</v>
      </c>
    </row>
    <row r="19" ht="12.75">
      <c r="B19" t="s">
        <v>315</v>
      </c>
    </row>
    <row r="20" ht="12.75">
      <c r="B20" t="s">
        <v>316</v>
      </c>
    </row>
    <row r="22" spans="1:2" ht="12.75">
      <c r="A22" s="334" t="s">
        <v>7</v>
      </c>
      <c r="B22" s="321" t="s">
        <v>386</v>
      </c>
    </row>
    <row r="23" ht="12.75">
      <c r="B23" s="321" t="s">
        <v>387</v>
      </c>
    </row>
    <row r="24" ht="25.5">
      <c r="B24" s="323" t="s">
        <v>388</v>
      </c>
    </row>
    <row r="25" ht="12.75">
      <c r="B25" s="321" t="s">
        <v>389</v>
      </c>
    </row>
    <row r="26" ht="12.75">
      <c r="B26" s="323" t="s">
        <v>390</v>
      </c>
    </row>
    <row r="27" ht="12.75">
      <c r="B27" s="323" t="s">
        <v>391</v>
      </c>
    </row>
    <row r="28" ht="12.75">
      <c r="B28" s="321" t="s">
        <v>392</v>
      </c>
    </row>
    <row r="29" ht="12.75">
      <c r="B29" s="321" t="s">
        <v>393</v>
      </c>
    </row>
    <row r="30" ht="12.75">
      <c r="B30" s="323" t="s">
        <v>394</v>
      </c>
    </row>
    <row r="32" spans="1:2" ht="25.5">
      <c r="A32" s="334" t="s">
        <v>151</v>
      </c>
      <c r="B32" s="332" t="s">
        <v>405</v>
      </c>
    </row>
    <row r="34" spans="1:2" ht="12.75">
      <c r="A34" s="334" t="s">
        <v>414</v>
      </c>
      <c r="B34" s="321" t="s">
        <v>415</v>
      </c>
    </row>
    <row r="35" ht="12.75">
      <c r="B35" s="322" t="s">
        <v>416</v>
      </c>
    </row>
    <row r="36" ht="12.75">
      <c r="B36" s="321" t="s">
        <v>417</v>
      </c>
    </row>
    <row r="37" ht="12.75">
      <c r="B37" s="322" t="s">
        <v>418</v>
      </c>
    </row>
    <row r="39" spans="1:2" ht="12.75">
      <c r="A39" s="334" t="s">
        <v>38</v>
      </c>
      <c r="B39" t="s">
        <v>451</v>
      </c>
    </row>
    <row r="40" ht="12.75">
      <c r="B40" t="s">
        <v>452</v>
      </c>
    </row>
    <row r="42" spans="1:2" ht="12.75">
      <c r="A42" s="334" t="s">
        <v>9</v>
      </c>
      <c r="B42" s="321" t="s">
        <v>485</v>
      </c>
    </row>
    <row r="43" ht="12.75">
      <c r="B43" s="321" t="s">
        <v>486</v>
      </c>
    </row>
    <row r="44" ht="12.75">
      <c r="B44" s="321" t="s">
        <v>487</v>
      </c>
    </row>
    <row r="45" ht="12.75">
      <c r="B45" s="321" t="s">
        <v>488</v>
      </c>
    </row>
    <row r="46" ht="12.75">
      <c r="B46" s="322" t="s">
        <v>489</v>
      </c>
    </row>
    <row r="47" ht="12.75">
      <c r="B47" s="322" t="s">
        <v>490</v>
      </c>
    </row>
    <row r="48" ht="12.75">
      <c r="B48" s="348" t="s">
        <v>491</v>
      </c>
    </row>
    <row r="50" spans="1:2" ht="12.75">
      <c r="A50" s="334" t="s">
        <v>15</v>
      </c>
      <c r="B50" t="s">
        <v>493</v>
      </c>
    </row>
    <row r="108" ht="0.75" customHeight="1"/>
  </sheetData>
  <sheetProtection/>
  <printOptions/>
  <pageMargins left="0.748031496062992" right="0.748031496062992" top="0.984251968503937" bottom="0.98425195" header="0.511811023622047" footer="0.511811023622047"/>
  <pageSetup firstPageNumber="27" useFirstPageNumber="1" horizontalDpi="600" verticalDpi="600" orientation="landscape" r:id="rId1"/>
  <headerFooter alignWithMargins="0">
    <oddHeader>&amp;C&amp;"Arial,Bold"&amp;12CPSLD LIBRARY SURVEY 2014-2015
EXPLANATORY NOTES</oddHeader>
    <oddFooter>&amp;LCPSLD Stats 2014-2015&amp;RPage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31"/>
  <sheetViews>
    <sheetView view="pageLayout" workbookViewId="0" topLeftCell="A11">
      <selection activeCell="I36" sqref="I36"/>
    </sheetView>
  </sheetViews>
  <sheetFormatPr defaultColWidth="9.140625" defaultRowHeight="12.75"/>
  <cols>
    <col min="1" max="1" width="6.57421875" style="18" customWidth="1"/>
    <col min="2" max="2" width="6.421875" style="16" customWidth="1"/>
    <col min="3" max="3" width="4.421875" style="16" customWidth="1"/>
    <col min="4" max="4" width="6.421875" style="16" customWidth="1"/>
    <col min="5" max="5" width="7.421875" style="16" customWidth="1"/>
    <col min="6" max="6" width="7.00390625" style="32" customWidth="1"/>
    <col min="7" max="7" width="6.57421875" style="32" customWidth="1"/>
    <col min="8" max="8" width="7.00390625" style="179" customWidth="1"/>
    <col min="9" max="9" width="6.57421875" style="179" customWidth="1"/>
    <col min="10" max="10" width="6.421875" style="164" customWidth="1"/>
    <col min="11" max="11" width="5.421875" style="181" customWidth="1"/>
    <col min="12" max="12" width="4.421875" style="16" customWidth="1"/>
    <col min="13" max="13" width="6.421875" style="180" customWidth="1"/>
    <col min="14" max="14" width="4.421875" style="16" customWidth="1"/>
    <col min="15" max="15" width="5.8515625" style="16" customWidth="1"/>
    <col min="16" max="17" width="4.421875" style="17" customWidth="1"/>
    <col min="18" max="18" width="5.421875" style="17" customWidth="1"/>
    <col min="19" max="19" width="4.421875" style="164" customWidth="1"/>
    <col min="20" max="20" width="6.421875" style="165" customWidth="1"/>
    <col min="21" max="21" width="6.421875" style="33" customWidth="1"/>
    <col min="22" max="16384" width="9.140625" style="19" customWidth="1"/>
  </cols>
  <sheetData>
    <row r="1" spans="1:21" ht="205.5" customHeight="1">
      <c r="A1" s="415"/>
      <c r="B1" s="414" t="s">
        <v>232</v>
      </c>
      <c r="C1" s="414" t="s">
        <v>243</v>
      </c>
      <c r="D1" s="414" t="s">
        <v>265</v>
      </c>
      <c r="E1" s="414" t="s">
        <v>266</v>
      </c>
      <c r="F1" s="417" t="s">
        <v>267</v>
      </c>
      <c r="G1" s="420" t="s">
        <v>268</v>
      </c>
      <c r="H1" s="421" t="s">
        <v>269</v>
      </c>
      <c r="I1" s="412" t="s">
        <v>270</v>
      </c>
      <c r="J1" s="413" t="s">
        <v>129</v>
      </c>
      <c r="K1" s="422" t="s">
        <v>80</v>
      </c>
      <c r="L1" s="414" t="s">
        <v>233</v>
      </c>
      <c r="M1" s="423" t="s">
        <v>271</v>
      </c>
      <c r="N1" s="414" t="s">
        <v>93</v>
      </c>
      <c r="O1" s="414" t="s">
        <v>81</v>
      </c>
      <c r="P1" s="408" t="s">
        <v>234</v>
      </c>
      <c r="Q1" s="408" t="s">
        <v>235</v>
      </c>
      <c r="R1" s="408" t="s">
        <v>236</v>
      </c>
      <c r="S1" s="413" t="s">
        <v>237</v>
      </c>
      <c r="T1" s="405" t="s">
        <v>203</v>
      </c>
      <c r="U1" s="408" t="s">
        <v>272</v>
      </c>
    </row>
    <row r="2" spans="1:21" ht="19.5" customHeight="1">
      <c r="A2" s="416"/>
      <c r="B2" s="414"/>
      <c r="C2" s="414"/>
      <c r="D2" s="414"/>
      <c r="E2" s="414"/>
      <c r="F2" s="418"/>
      <c r="G2" s="420"/>
      <c r="H2" s="421"/>
      <c r="I2" s="412"/>
      <c r="J2" s="413"/>
      <c r="K2" s="422"/>
      <c r="L2" s="414"/>
      <c r="M2" s="423"/>
      <c r="N2" s="414"/>
      <c r="O2" s="414"/>
      <c r="P2" s="408"/>
      <c r="Q2" s="408"/>
      <c r="R2" s="408"/>
      <c r="S2" s="413"/>
      <c r="T2" s="406"/>
      <c r="U2" s="408"/>
    </row>
    <row r="3" spans="1:21" ht="22.5" customHeight="1">
      <c r="A3" s="20"/>
      <c r="B3" s="414"/>
      <c r="C3" s="414"/>
      <c r="D3" s="414"/>
      <c r="E3" s="414"/>
      <c r="F3" s="419"/>
      <c r="G3" s="420"/>
      <c r="H3" s="421"/>
      <c r="I3" s="412"/>
      <c r="J3" s="413"/>
      <c r="K3" s="422"/>
      <c r="L3" s="414"/>
      <c r="M3" s="423"/>
      <c r="N3" s="414"/>
      <c r="O3" s="414"/>
      <c r="P3" s="408"/>
      <c r="Q3" s="408"/>
      <c r="R3" s="408"/>
      <c r="S3" s="413"/>
      <c r="T3" s="407"/>
      <c r="U3" s="408"/>
    </row>
    <row r="4" spans="1:21" ht="11.25">
      <c r="A4" s="49" t="s">
        <v>24</v>
      </c>
      <c r="B4" s="409" t="s">
        <v>37</v>
      </c>
      <c r="C4" s="410"/>
      <c r="D4" s="410"/>
      <c r="E4" s="410"/>
      <c r="F4" s="410"/>
      <c r="G4" s="410"/>
      <c r="H4" s="410"/>
      <c r="I4" s="410"/>
      <c r="J4" s="410"/>
      <c r="K4" s="410"/>
      <c r="L4" s="410"/>
      <c r="M4" s="410"/>
      <c r="N4" s="410"/>
      <c r="O4" s="410"/>
      <c r="P4" s="410"/>
      <c r="Q4" s="410"/>
      <c r="R4" s="410"/>
      <c r="S4" s="410"/>
      <c r="T4" s="410"/>
      <c r="U4" s="411"/>
    </row>
    <row r="5" spans="1:21" ht="17.25" customHeight="1">
      <c r="A5" s="246" t="s">
        <v>6</v>
      </c>
      <c r="B5" s="248">
        <f>'2014-2015 Data'!DD5</f>
        <v>6.459177309854942</v>
      </c>
      <c r="C5" s="248">
        <f>'2014-2015 Data'!DE5</f>
        <v>0.015920418189838314</v>
      </c>
      <c r="D5" s="248">
        <f>'2014-2015 Data'!DF5</f>
        <v>42.86749141869179</v>
      </c>
      <c r="E5" s="248">
        <f>'2014-2015 Data'!DG5</f>
        <v>171.18114393781912</v>
      </c>
      <c r="F5" s="273">
        <f>'2014-2015 Data'!DH5</f>
        <v>0.2504218071720752</v>
      </c>
      <c r="G5" s="273">
        <f>'2014-2015 Data'!DI5</f>
        <v>0.026303062544906324</v>
      </c>
      <c r="H5" s="274">
        <f>'2014-2015 Data'!DJ5</f>
        <v>0.14833351549943022</v>
      </c>
      <c r="I5" s="274">
        <f>'2014-2015 Data'!DK5</f>
        <v>0.011877042672105044</v>
      </c>
      <c r="J5" s="250">
        <f>'2014-2015 Data'!DL5</f>
        <v>629.9297349089748</v>
      </c>
      <c r="K5" s="250">
        <f>'2014-2015 Data'!DM5</f>
        <v>2.4999112715546747</v>
      </c>
      <c r="L5" s="248">
        <f>'2014-2015 Data'!DN5</f>
        <v>0.3870324581027513</v>
      </c>
      <c r="M5" s="252">
        <f>'2014-2015 Data'!DO5</f>
        <v>68.47488784326451</v>
      </c>
      <c r="N5" s="248">
        <f>'2014-2015 Data'!DP5</f>
        <v>1.4481496316501972</v>
      </c>
      <c r="O5" s="248">
        <f>'2014-2015 Data'!DQ5</f>
        <v>0.23824855119124277</v>
      </c>
      <c r="P5" s="248">
        <f>'2014-2015 Data'!DR5</f>
        <v>0.11214768469459671</v>
      </c>
      <c r="Q5" s="248">
        <f>'2014-2015 Data'!DS5</f>
        <v>0.052172325851412814</v>
      </c>
      <c r="R5" s="248">
        <f>'2014-2015 Data'!DT5</f>
        <v>8.4797189396359</v>
      </c>
      <c r="S5" s="250">
        <f>'2014-2015 Data'!DU5</f>
        <v>0.2994350282485876</v>
      </c>
      <c r="T5" s="250">
        <f>'2014-2015 Data'!DV5</f>
        <v>3.9694571340205145</v>
      </c>
      <c r="U5" s="248">
        <f>'2014-2015 Data'!DW5</f>
        <v>25.39190086751069</v>
      </c>
    </row>
    <row r="6" spans="1:21" ht="17.25" customHeight="1">
      <c r="A6" s="247" t="s">
        <v>11</v>
      </c>
      <c r="B6" s="249">
        <f>'2014-2015 Data'!DD6</f>
        <v>11.124185605839076</v>
      </c>
      <c r="C6" s="249">
        <f>'2014-2015 Data'!DE6</f>
        <v>0.024563414548559533</v>
      </c>
      <c r="D6" s="249">
        <f>'2014-2015 Data'!DF6</f>
        <v>28.286453861719675</v>
      </c>
      <c r="E6" s="249">
        <f>'2014-2015 Data'!DG6</f>
        <v>182.7186120501094</v>
      </c>
      <c r="F6" s="275">
        <f>'2014-2015 Data'!DH6</f>
        <v>0.15480882622927486</v>
      </c>
      <c r="G6" s="275">
        <f>'2014-2015 Data'!DI6</f>
        <v>0.041195532550097114</v>
      </c>
      <c r="H6" s="276">
        <f>'2014-2015 Data'!DJ6</f>
        <v>0</v>
      </c>
      <c r="I6" s="276">
        <f>'2014-2015 Data'!DK6</f>
        <v>0.013474896660321976</v>
      </c>
      <c r="J6" s="251">
        <f>'2014-2015 Data'!DL6</f>
        <v>384.238202247191</v>
      </c>
      <c r="K6" s="251">
        <f>'2014-2015 Data'!DM6</f>
        <v>3.9564642719286964</v>
      </c>
      <c r="L6" s="249">
        <f>'2014-2015 Data'!DN6</f>
        <v>0.3556632738896366</v>
      </c>
      <c r="M6" s="253">
        <f>'2014-2015 Data'!DO6</f>
        <v>46.1822980044346</v>
      </c>
      <c r="N6" s="249">
        <f>'2014-2015 Data'!DP6</f>
        <v>2.2279016995543497</v>
      </c>
      <c r="O6" s="249">
        <f>'2014-2015 Data'!DQ6</f>
        <v>0.6827459558092476</v>
      </c>
      <c r="P6" s="249">
        <f>'2014-2015 Data'!DR6</f>
        <v>0.3964067233574679</v>
      </c>
      <c r="Q6" s="249">
        <f>'2014-2015 Data'!DS6</f>
        <v>0.06889452937667412</v>
      </c>
      <c r="R6" s="249">
        <f>'2014-2015 Data'!DT6</f>
        <v>5.932584269662922</v>
      </c>
      <c r="S6" s="251">
        <f>'2014-2015 Data'!DU6</f>
        <v>0.6439393939393939</v>
      </c>
      <c r="T6" s="251">
        <f>'2014-2015 Data'!DV6</f>
        <v>14.91303381563403</v>
      </c>
      <c r="U6" s="249">
        <f>'2014-2015 Data'!DW6</f>
        <v>0</v>
      </c>
    </row>
    <row r="7" spans="1:21" ht="17.25" customHeight="1">
      <c r="A7" s="246" t="s">
        <v>163</v>
      </c>
      <c r="B7" s="248">
        <f>'2014-2015 Data'!DD7</f>
        <v>27.94150200269811</v>
      </c>
      <c r="C7" s="248">
        <f>'2014-2015 Data'!DE7</f>
        <v>0.04072222431054142</v>
      </c>
      <c r="D7" s="248">
        <f>'2014-2015 Data'!DF7</f>
        <v>70.29184260755889</v>
      </c>
      <c r="E7" s="248">
        <f>'2014-2015 Data'!DG7</f>
        <v>329.65313435828045</v>
      </c>
      <c r="F7" s="273">
        <f>'2014-2015 Data'!DH7</f>
        <v>0.21322971111557174</v>
      </c>
      <c r="G7" s="273">
        <f>'2014-2015 Data'!DI7</f>
        <v>0.014599863538681226</v>
      </c>
      <c r="H7" s="274">
        <f>'2014-2015 Data'!DJ7</f>
        <v>0.16320554411071647</v>
      </c>
      <c r="I7" s="274">
        <f>'2014-2015 Data'!DK7</f>
        <v>0.01869613155469156</v>
      </c>
      <c r="J7" s="250">
        <f>'2014-2015 Data'!DL7</f>
        <v>253.8319639544129</v>
      </c>
      <c r="K7" s="250">
        <f>'2014-2015 Data'!DM7</f>
        <v>4.0292030556286464</v>
      </c>
      <c r="L7" s="248">
        <f>'2014-2015 Data'!DN7</f>
        <v>0.14420137669190353</v>
      </c>
      <c r="M7" s="252">
        <f>'2014-2015 Data'!DO7</f>
        <v>81.81596454856434</v>
      </c>
      <c r="N7" s="248">
        <f>'2014-2015 Data'!DP7</f>
        <v>1.4446992193862849</v>
      </c>
      <c r="O7" s="248">
        <f>'2014-2015 Data'!DQ7</f>
        <v>1.0452037573038964</v>
      </c>
      <c r="P7" s="248">
        <f>'2014-2015 Data'!DR7</f>
        <v>0.4988368062081553</v>
      </c>
      <c r="Q7" s="248">
        <f>'2014-2015 Data'!DS7</f>
        <v>0.10399829593153655</v>
      </c>
      <c r="R7" s="248">
        <f>'2014-2015 Data'!DT7</f>
        <v>3.8695997879671347</v>
      </c>
      <c r="S7" s="250">
        <f>'2014-2015 Data'!DU7</f>
        <v>0.6164383561643836</v>
      </c>
      <c r="T7" s="250">
        <f>'2014-2015 Data'!DV7</f>
        <v>79.65100009606269</v>
      </c>
      <c r="U7" s="248">
        <f>'2014-2015 Data'!DW7</f>
        <v>53.801219160746285</v>
      </c>
    </row>
    <row r="8" spans="1:21" ht="17.25" customHeight="1">
      <c r="A8" s="247" t="s">
        <v>12</v>
      </c>
      <c r="B8" s="249">
        <f>'2014-2015 Data'!DD8</f>
        <v>54.46159609650645</v>
      </c>
      <c r="C8" s="249">
        <f>'2014-2015 Data'!DE8</f>
        <v>0.10993161516564974</v>
      </c>
      <c r="D8" s="249">
        <f>'2014-2015 Data'!DF8</f>
        <v>55.42058054947383</v>
      </c>
      <c r="E8" s="249">
        <f>'2014-2015 Data'!DG8</f>
        <v>325.22439253570474</v>
      </c>
      <c r="F8" s="275">
        <f>'2014-2015 Data'!DH8</f>
        <v>0.17040720752023386</v>
      </c>
      <c r="G8" s="275">
        <f>'2014-2015 Data'!DI8</f>
        <v>0.06999138904520373</v>
      </c>
      <c r="H8" s="276">
        <f>'2014-2015 Data'!DJ8</f>
        <v>0.046283882029919295</v>
      </c>
      <c r="I8" s="276">
        <f>'2014-2015 Data'!DK8</f>
        <v>0.03637281271028412</v>
      </c>
      <c r="J8" s="251">
        <f>'2014-2015 Data'!DL8</f>
        <v>266.9319672131148</v>
      </c>
      <c r="K8" s="251">
        <f>'2014-2015 Data'!DM8</f>
        <v>4.933718605772331</v>
      </c>
      <c r="L8" s="249">
        <f>'2014-2015 Data'!DN8</f>
        <v>0.09059078248514305</v>
      </c>
      <c r="M8" s="253">
        <f>'2014-2015 Data'!DO8</f>
        <v>65.91871537934898</v>
      </c>
      <c r="N8" s="249">
        <f>'2014-2015 Data'!DP8</f>
        <v>4.504125506284219</v>
      </c>
      <c r="O8" s="249">
        <f>'2014-2015 Data'!DQ8</f>
        <v>0.47872454760683786</v>
      </c>
      <c r="P8" s="249">
        <f>'2014-2015 Data'!DR8</f>
        <v>0.7062645667066882</v>
      </c>
      <c r="Q8" s="249">
        <f>'2014-2015 Data'!DS8</f>
        <v>0.07891738854070386</v>
      </c>
      <c r="R8" s="249">
        <f>'2014-2015 Data'!DT8</f>
        <v>5.901639344262295</v>
      </c>
      <c r="S8" s="251">
        <f>'2014-2015 Data'!DU8</f>
        <v>0.4861111111111111</v>
      </c>
      <c r="T8" s="251">
        <f>'2014-2015 Data'!DV8</f>
        <v>19.212852786827856</v>
      </c>
      <c r="U8" s="249">
        <f>'2014-2015 Data'!DW8</f>
        <v>15.052647417374722</v>
      </c>
    </row>
    <row r="9" spans="1:21" ht="17.25" customHeight="1">
      <c r="A9" s="246" t="s">
        <v>137</v>
      </c>
      <c r="B9" s="248">
        <f>'2014-2015 Data'!DD9</f>
        <v>22.921343840069294</v>
      </c>
      <c r="C9" s="248">
        <f>'2014-2015 Data'!DE9</f>
        <v>0.014435976444468781</v>
      </c>
      <c r="D9" s="248">
        <f>'2014-2015 Data'!DF9</f>
        <v>40.862773599088044</v>
      </c>
      <c r="E9" s="248">
        <f>'2014-2015 Data'!DG9</f>
        <v>254.2588619472639</v>
      </c>
      <c r="F9" s="273">
        <f>'2014-2015 Data'!DH9</f>
        <v>0.16071327184483128</v>
      </c>
      <c r="G9" s="273">
        <f>'2014-2015 Data'!DI9</f>
        <v>0.003512323478335777</v>
      </c>
      <c r="H9" s="274" t="b">
        <f>'2014-2015 Data'!DJ9</f>
        <v>0</v>
      </c>
      <c r="I9" s="274">
        <f>'2014-2015 Data'!DK9</f>
        <v>0.014572181860514651</v>
      </c>
      <c r="J9" s="250">
        <f>'2014-2015 Data'!DL9</f>
        <v>284.9460992907801</v>
      </c>
      <c r="K9" s="250">
        <f>'2014-2015 Data'!DM9</f>
        <v>4.153081085386312</v>
      </c>
      <c r="L9" s="248">
        <f>'2014-2015 Data'!DN9</f>
        <v>0.18118837684055075</v>
      </c>
      <c r="M9" s="252">
        <f>'2014-2015 Data'!DO9</f>
        <v>61.221742778377084</v>
      </c>
      <c r="N9" s="248">
        <f>'2014-2015 Data'!DP9</f>
        <v>2.4839835330310076</v>
      </c>
      <c r="O9" s="248">
        <f>'2014-2015 Data'!DQ9</f>
        <v>0.5142194367978018</v>
      </c>
      <c r="P9" s="248">
        <f>'2014-2015 Data'!DR9</f>
        <v>0.6011986838371821</v>
      </c>
      <c r="Q9" s="248">
        <f>'2014-2015 Data'!DS9</f>
        <v>0.07267767451353249</v>
      </c>
      <c r="R9" s="248">
        <f>'2014-2015 Data'!DT9</f>
        <v>9.50354609929078</v>
      </c>
      <c r="S9" s="250">
        <f>'2014-2015 Data'!DU9</f>
        <v>0.6716417910447762</v>
      </c>
      <c r="T9" s="250">
        <f>'2014-2015 Data'!DV9</f>
        <v>230.10199764046456</v>
      </c>
      <c r="U9" s="248">
        <f>'2014-2015 Data'!DW9</f>
        <v>30.27722052696292</v>
      </c>
    </row>
    <row r="10" spans="1:21" ht="17.25" customHeight="1">
      <c r="A10" s="247" t="s">
        <v>13</v>
      </c>
      <c r="B10" s="249">
        <f>'2014-2015 Data'!DD10</f>
        <v>22.57875544053641</v>
      </c>
      <c r="C10" s="249">
        <f>'2014-2015 Data'!DE10</f>
        <v>0.08916598047288554</v>
      </c>
      <c r="D10" s="249">
        <f>'2014-2015 Data'!DF10</f>
        <v>65.81166921538643</v>
      </c>
      <c r="E10" s="249">
        <f>'2014-2015 Data'!DG10</f>
        <v>378.71697447359134</v>
      </c>
      <c r="F10" s="275">
        <f>'2014-2015 Data'!DH10</f>
        <v>0.17377533528002875</v>
      </c>
      <c r="G10" s="275">
        <f>'2014-2015 Data'!DI10</f>
        <v>0.03057798590017683</v>
      </c>
      <c r="H10" s="276">
        <f>'2014-2015 Data'!DJ10</f>
        <v>0.09452012798367931</v>
      </c>
      <c r="I10" s="276">
        <f>'2014-2015 Data'!DK10</f>
        <v>0.028597201989696217</v>
      </c>
      <c r="J10" s="251">
        <f>'2014-2015 Data'!DL10</f>
        <v>231.00543478260872</v>
      </c>
      <c r="K10" s="251">
        <f>'2014-2015 Data'!DM10</f>
        <v>21.25644041877426</v>
      </c>
      <c r="L10" s="249">
        <f>'2014-2015 Data'!DN10</f>
        <v>0.9414354336205729</v>
      </c>
      <c r="M10" s="253">
        <f>'2014-2015 Data'!DO10</f>
        <v>17.81657544783925</v>
      </c>
      <c r="N10" s="249">
        <f>'2014-2015 Data'!DP10</f>
        <v>3.9325961651570402</v>
      </c>
      <c r="O10" s="249">
        <f>'2014-2015 Data'!DQ10</f>
        <v>0.924950005881661</v>
      </c>
      <c r="P10" s="249">
        <f>'2014-2015 Data'!DR10</f>
        <v>0.5825197035642865</v>
      </c>
      <c r="Q10" s="249">
        <f>'2014-2015 Data'!DS10</f>
        <v>0.10104693565462887</v>
      </c>
      <c r="R10" s="249">
        <f>'2014-2015 Data'!DT10</f>
        <v>3.9673913043478266</v>
      </c>
      <c r="S10" s="251">
        <f>'2014-2015 Data'!DU10</f>
        <v>0.9041095890410958</v>
      </c>
      <c r="T10" s="251">
        <f>'2014-2015 Data'!DV10</f>
        <v>10.903893659569462</v>
      </c>
      <c r="U10" s="249">
        <f>'2014-2015 Data'!DW10</f>
        <v>35.79637689683567</v>
      </c>
    </row>
    <row r="11" spans="1:21" ht="17.25" customHeight="1">
      <c r="A11" s="246" t="s">
        <v>149</v>
      </c>
      <c r="B11" s="248">
        <f>'2014-2015 Data'!DD11</f>
        <v>107.01861417280135</v>
      </c>
      <c r="C11" s="248">
        <f>'2014-2015 Data'!DE11</f>
        <v>0.152519624191646</v>
      </c>
      <c r="D11" s="248">
        <f>'2014-2015 Data'!DF11</f>
        <v>118.9958107943222</v>
      </c>
      <c r="E11" s="248">
        <f>'2014-2015 Data'!DG11</f>
        <v>664.8086387115142</v>
      </c>
      <c r="F11" s="273">
        <f>'2014-2015 Data'!DH11</f>
        <v>0.17899257600646043</v>
      </c>
      <c r="G11" s="273">
        <f>'2014-2015 Data'!DI11</f>
        <v>0.024682407857748084</v>
      </c>
      <c r="H11" s="274">
        <f>'2014-2015 Data'!DJ11</f>
        <v>0.09819024225609464</v>
      </c>
      <c r="I11" s="274">
        <f>'2014-2015 Data'!DK11</f>
        <v>0.035987750340589396</v>
      </c>
      <c r="J11" s="250">
        <f>'2014-2015 Data'!DL11</f>
        <v>39.79552198543296</v>
      </c>
      <c r="K11" s="250">
        <f>'2014-2015 Data'!DM11</f>
        <v>15.33737340871192</v>
      </c>
      <c r="L11" s="248">
        <f>'2014-2015 Data'!DN11</f>
        <v>0.14331500671413008</v>
      </c>
      <c r="M11" s="252">
        <f>'2014-2015 Data'!DO11</f>
        <v>43.34566428003182</v>
      </c>
      <c r="N11" s="248">
        <f>'2014-2015 Data'!DP11</f>
        <v>3.457111481677309</v>
      </c>
      <c r="O11" s="248">
        <f>'2014-2015 Data'!DQ11</f>
        <v>0.7856455308360787</v>
      </c>
      <c r="P11" s="248">
        <f>'2014-2015 Data'!DR11</f>
        <v>0.672442076436057</v>
      </c>
      <c r="Q11" s="248">
        <f>'2014-2015 Data'!DS11</f>
        <v>0.06846436463713887</v>
      </c>
      <c r="R11" s="248">
        <f>'2014-2015 Data'!DT11</f>
        <v>1.8883193957377933</v>
      </c>
      <c r="S11" s="250">
        <f>'2014-2015 Data'!DU11</f>
        <v>0.8857142857142857</v>
      </c>
      <c r="T11" s="250">
        <f>'2014-2015 Data'!DV11</f>
        <v>67.88479006521061</v>
      </c>
      <c r="U11" s="248">
        <f>'2014-2015 Data'!DW11</f>
        <v>65.27772128902808</v>
      </c>
    </row>
    <row r="12" spans="1:21" ht="17.25" customHeight="1">
      <c r="A12" s="247" t="s">
        <v>14</v>
      </c>
      <c r="B12" s="249">
        <f>'2014-2015 Data'!DD12</f>
        <v>9.248689535523459</v>
      </c>
      <c r="C12" s="249">
        <f>'2014-2015 Data'!DE12</f>
        <v>0.0394911381210994</v>
      </c>
      <c r="D12" s="249">
        <f>'2014-2015 Data'!DF12</f>
        <v>68.34160847068036</v>
      </c>
      <c r="E12" s="249">
        <f>'2014-2015 Data'!DG12</f>
        <v>262.75715650304284</v>
      </c>
      <c r="F12" s="275">
        <f>'2014-2015 Data'!DH12</f>
        <v>0.26009418498897835</v>
      </c>
      <c r="G12" s="275">
        <f>'2014-2015 Data'!DI12</f>
        <v>0.05683342154076982</v>
      </c>
      <c r="H12" s="276">
        <f>'2014-2015 Data'!DJ12</f>
        <v>0.11793805268810022</v>
      </c>
      <c r="I12" s="276">
        <f>'2014-2015 Data'!DK12</f>
        <v>0.018041325395040154</v>
      </c>
      <c r="J12" s="251">
        <f>'2014-2015 Data'!DL12</f>
        <v>395.0253333333333</v>
      </c>
      <c r="K12" s="251">
        <f>'2014-2015 Data'!DM12</f>
        <v>1.269116917396015</v>
      </c>
      <c r="L12" s="249">
        <f>'2014-2015 Data'!DN12</f>
        <v>0.137221269296741</v>
      </c>
      <c r="M12" s="253">
        <f>'2014-2015 Data'!DO12</f>
        <v>207.03936170212765</v>
      </c>
      <c r="N12" s="249">
        <f>'2014-2015 Data'!DP12</f>
        <v>1.3015199025210198</v>
      </c>
      <c r="O12" s="249">
        <f>'2014-2015 Data'!DQ12</f>
        <v>0.40638743844276654</v>
      </c>
      <c r="P12" s="249">
        <f>'2014-2015 Data'!DR12</f>
        <v>0.2207453361640941</v>
      </c>
      <c r="Q12" s="249">
        <f>'2014-2015 Data'!DS12</f>
        <v>0.027002487604170535</v>
      </c>
      <c r="R12" s="249">
        <f>'2014-2015 Data'!DT12</f>
        <v>8.533333333333333</v>
      </c>
      <c r="S12" s="251">
        <f>'2014-2015 Data'!DU12</f>
        <v>1</v>
      </c>
      <c r="T12" s="251">
        <f>'2014-2015 Data'!DV12</f>
        <v>57.72726812457598</v>
      </c>
      <c r="U12" s="249">
        <f>'2014-2015 Data'!DW12</f>
        <v>30.98906736783126</v>
      </c>
    </row>
    <row r="13" spans="1:21" ht="17.25" customHeight="1">
      <c r="A13" s="246" t="s">
        <v>151</v>
      </c>
      <c r="B13" s="248">
        <f>'2014-2015 Data'!DD13</f>
        <v>23.084551879577567</v>
      </c>
      <c r="C13" s="248">
        <f>'2014-2015 Data'!DE13</f>
        <v>0.043222290860360425</v>
      </c>
      <c r="D13" s="248">
        <f>'2014-2015 Data'!DF13</f>
        <v>104.66869818012445</v>
      </c>
      <c r="E13" s="248">
        <f>'2014-2015 Data'!DG13</f>
        <v>503.4864994483731</v>
      </c>
      <c r="F13" s="273">
        <f>'2014-2015 Data'!DH13</f>
        <v>0.2078877949951011</v>
      </c>
      <c r="G13" s="273">
        <f>'2014-2015 Data'!DI13</f>
        <v>0.020913883352563747</v>
      </c>
      <c r="H13" s="274">
        <f>'2014-2015 Data'!DJ13</f>
        <v>0.13020953278424574</v>
      </c>
      <c r="I13" s="274">
        <f>'2014-2015 Data'!DK13</f>
        <v>0.03595711974630607</v>
      </c>
      <c r="J13" s="250">
        <f>'2014-2015 Data'!DL13</f>
        <v>181.44422560429723</v>
      </c>
      <c r="K13" s="250">
        <f>'2014-2015 Data'!DM13</f>
        <v>4.791260018591506</v>
      </c>
      <c r="L13" s="248">
        <f>'2014-2015 Data'!DN13</f>
        <v>0.2075526544151908</v>
      </c>
      <c r="M13" s="252">
        <f>'2014-2015 Data'!DO13</f>
        <v>105.08436141947975</v>
      </c>
      <c r="N13" s="248">
        <f>'2014-2015 Data'!DP13</f>
        <v>1.611066485356722</v>
      </c>
      <c r="O13" s="248">
        <f>'2014-2015 Data'!DQ13</f>
        <v>0.8720442564680481</v>
      </c>
      <c r="P13" s="248">
        <f>'2014-2015 Data'!DR13</f>
        <v>0.8882279452833428</v>
      </c>
      <c r="Q13" s="248">
        <f>'2014-2015 Data'!DS13</f>
        <v>0.13292334655001253</v>
      </c>
      <c r="R13" s="248">
        <f>'2014-2015 Data'!DT13</f>
        <v>5.613249776186213</v>
      </c>
      <c r="S13" s="250">
        <f>'2014-2015 Data'!DU13</f>
        <v>0.4688995215311005</v>
      </c>
      <c r="T13" s="250">
        <f>'2014-2015 Data'!DV13</f>
        <v>27.31994165977544</v>
      </c>
      <c r="U13" s="248">
        <f>'2014-2015 Data'!DW13</f>
        <v>65.55874185634805</v>
      </c>
    </row>
    <row r="14" spans="1:21" ht="17.25" customHeight="1">
      <c r="A14" s="247" t="s">
        <v>7</v>
      </c>
      <c r="B14" s="249">
        <f>'2014-2015 Data'!DD14</f>
        <v>12.333853132974198</v>
      </c>
      <c r="C14" s="249">
        <f>'2014-2015 Data'!DE14</f>
        <v>0.025659200453643324</v>
      </c>
      <c r="D14" s="249">
        <f>'2014-2015 Data'!DF14</f>
        <v>44.28501984689537</v>
      </c>
      <c r="E14" s="249">
        <f>'2014-2015 Data'!DG14</f>
        <v>339.7688219449957</v>
      </c>
      <c r="F14" s="275">
        <f>'2014-2015 Data'!DH14</f>
        <v>0.13033868026320722</v>
      </c>
      <c r="G14" s="275">
        <f>'2014-2015 Data'!DI14</f>
        <v>0.011840749122240245</v>
      </c>
      <c r="H14" s="276">
        <f>'2014-2015 Data'!DJ14</f>
        <v>0.09293451404296489</v>
      </c>
      <c r="I14" s="276">
        <f>'2014-2015 Data'!DK14</f>
        <v>0.022824683997647293</v>
      </c>
      <c r="J14" s="251">
        <f>'2014-2015 Data'!DL14</f>
        <v>268.7238095238095</v>
      </c>
      <c r="K14" s="251">
        <f>'2014-2015 Data'!DM14</f>
        <v>4.9967394386163875</v>
      </c>
      <c r="L14" s="249">
        <f>'2014-2015 Data'!DN14</f>
        <v>0.40512396124271577</v>
      </c>
      <c r="M14" s="253">
        <f>'2014-2015 Data'!DO14</f>
        <v>67.99810678923028</v>
      </c>
      <c r="N14" s="249">
        <f>'2014-2015 Data'!DP14</f>
        <v>5.641196484264247</v>
      </c>
      <c r="O14" s="249">
        <f>'2014-2015 Data'!DQ14</f>
        <v>1.8288914091295718</v>
      </c>
      <c r="P14" s="249">
        <f>'2014-2015 Data'!DR14</f>
        <v>0.6791891125602495</v>
      </c>
      <c r="Q14" s="249">
        <f>'2014-2015 Data'!DS14</f>
        <v>0.1274454210377091</v>
      </c>
      <c r="R14" s="249">
        <f>'2014-2015 Data'!DT14</f>
        <v>2.895238095238095</v>
      </c>
      <c r="S14" s="251">
        <f>'2014-2015 Data'!DU14</f>
        <v>0.881578947368421</v>
      </c>
      <c r="T14" s="251">
        <f>'2014-2015 Data'!DV14</f>
        <v>13.896512616954919</v>
      </c>
      <c r="U14" s="249">
        <f>'2014-2015 Data'!DW14</f>
        <v>31.57625035440884</v>
      </c>
    </row>
    <row r="15" spans="1:21" ht="17.25" customHeight="1">
      <c r="A15" s="308" t="s">
        <v>248</v>
      </c>
      <c r="B15" s="309">
        <f>'2014-2015 Data'!DD15</f>
        <v>0</v>
      </c>
      <c r="C15" s="309">
        <f>'2014-2015 Data'!DE15</f>
        <v>0</v>
      </c>
      <c r="D15" s="309">
        <f>'2014-2015 Data'!DF15</f>
        <v>0</v>
      </c>
      <c r="E15" s="309">
        <f>'2014-2015 Data'!DG15</f>
        <v>0</v>
      </c>
      <c r="F15" s="310" t="e">
        <f>'2014-2015 Data'!DH15</f>
        <v>#DIV/0!</v>
      </c>
      <c r="G15" s="310" t="e">
        <f>'2014-2015 Data'!DI15</f>
        <v>#DIV/0!</v>
      </c>
      <c r="H15" s="311" t="e">
        <f>'2014-2015 Data'!DJ15</f>
        <v>#DIV/0!</v>
      </c>
      <c r="I15" s="311" t="e">
        <f>'2014-2015 Data'!DK15</f>
        <v>#DIV/0!</v>
      </c>
      <c r="J15" s="312" t="e">
        <f>'2014-2015 Data'!DL15</f>
        <v>#DIV/0!</v>
      </c>
      <c r="K15" s="312">
        <f>'2014-2015 Data'!DM15</f>
        <v>0</v>
      </c>
      <c r="L15" s="309" t="e">
        <f>'2014-2015 Data'!DN15</f>
        <v>#DIV/0!</v>
      </c>
      <c r="M15" s="313" t="e">
        <f>'2014-2015 Data'!DO15</f>
        <v>#DIV/0!</v>
      </c>
      <c r="N15" s="309">
        <f>'2014-2015 Data'!DP15</f>
        <v>0</v>
      </c>
      <c r="O15" s="309">
        <f>'2014-2015 Data'!DQ15</f>
        <v>0</v>
      </c>
      <c r="P15" s="309">
        <f>'2014-2015 Data'!DR15</f>
        <v>0</v>
      </c>
      <c r="Q15" s="309">
        <f>'2014-2015 Data'!DS15</f>
        <v>0</v>
      </c>
      <c r="R15" s="309" t="e">
        <f>'2014-2015 Data'!DT15</f>
        <v>#DIV/0!</v>
      </c>
      <c r="S15" s="312" t="e">
        <f>'2014-2015 Data'!DU15</f>
        <v>#DIV/0!</v>
      </c>
      <c r="T15" s="312">
        <f>'2014-2015 Data'!DV15</f>
        <v>0</v>
      </c>
      <c r="U15" s="309">
        <f>'2014-2015 Data'!DW15</f>
        <v>0</v>
      </c>
    </row>
    <row r="16" spans="1:21" ht="17.25" customHeight="1">
      <c r="A16" s="314" t="s">
        <v>16</v>
      </c>
      <c r="B16" s="315">
        <f>'2014-2015 Data'!DD16</f>
        <v>14.218694433187498</v>
      </c>
      <c r="C16" s="315">
        <f>'2014-2015 Data'!DE16</f>
        <v>0.07774184744403</v>
      </c>
      <c r="D16" s="315">
        <f>'2014-2015 Data'!DF16</f>
        <v>45.282558533821835</v>
      </c>
      <c r="E16" s="315">
        <f>'2014-2015 Data'!DG16</f>
        <v>270.17690405498166</v>
      </c>
      <c r="F16" s="316">
        <f>'2014-2015 Data'!DH16</f>
        <v>0.1676033659953655</v>
      </c>
      <c r="G16" s="316">
        <f>'2014-2015 Data'!DI16</f>
        <v>0.023440441534350234</v>
      </c>
      <c r="H16" s="317">
        <f>'2014-2015 Data'!DJ16</f>
        <v>0.10488277483401137</v>
      </c>
      <c r="I16" s="317">
        <f>'2014-2015 Data'!DK16</f>
        <v>0.01632602493934382</v>
      </c>
      <c r="J16" s="318">
        <f>'2014-2015 Data'!DL16</f>
        <v>230.3104761904762</v>
      </c>
      <c r="K16" s="318">
        <f>'2014-2015 Data'!DM16</f>
        <v>4.680638144781785</v>
      </c>
      <c r="L16" s="315">
        <f>'2014-2015 Data'!DN16</f>
        <v>0.329189024124242</v>
      </c>
      <c r="M16" s="319">
        <f>'2014-2015 Data'!DO16</f>
        <v>57.722236946726746</v>
      </c>
      <c r="N16" s="315">
        <f>'2014-2015 Data'!DP16</f>
        <v>0.9378644149098938</v>
      </c>
      <c r="O16" s="315">
        <f>'2014-2015 Data'!DQ16</f>
        <v>0.4676916460595634</v>
      </c>
      <c r="P16" s="315">
        <f>'2014-2015 Data'!DR16</f>
        <v>0.500773283269789</v>
      </c>
      <c r="Q16" s="315">
        <f>'2014-2015 Data'!DS16</f>
        <v>0.11371812791015026</v>
      </c>
      <c r="R16" s="315">
        <f>'2014-2015 Data'!DT16</f>
        <v>15.761904761904763</v>
      </c>
      <c r="S16" s="318">
        <f>'2014-2015 Data'!DU16</f>
        <v>0.9093655589123867</v>
      </c>
      <c r="T16" s="318">
        <f>'2014-2015 Data'!DV16</f>
        <v>87.055982400569</v>
      </c>
      <c r="U16" s="315">
        <f>'2014-2015 Data'!DW16</f>
        <v>28.336903393348933</v>
      </c>
    </row>
    <row r="17" spans="1:21" ht="17.25" customHeight="1">
      <c r="A17" s="308" t="s">
        <v>17</v>
      </c>
      <c r="B17" s="309">
        <f>'2014-2015 Data'!DD17</f>
        <v>18.125852822644624</v>
      </c>
      <c r="C17" s="309">
        <f>'2014-2015 Data'!DE17</f>
        <v>0.03173293561387364</v>
      </c>
      <c r="D17" s="309">
        <f>'2014-2015 Data'!DF17</f>
        <v>66.43536001015454</v>
      </c>
      <c r="E17" s="309">
        <f>'2014-2015 Data'!DG17</f>
        <v>333.2115714149716</v>
      </c>
      <c r="F17" s="310">
        <f>'2014-2015 Data'!DH17</f>
        <v>0.1993789103062629</v>
      </c>
      <c r="G17" s="310">
        <f>'2014-2015 Data'!DI17</f>
        <v>0.006160565982774385</v>
      </c>
      <c r="H17" s="311">
        <f>'2014-2015 Data'!DJ17</f>
        <v>0.15129865886100383</v>
      </c>
      <c r="I17" s="311">
        <f>'2014-2015 Data'!DK17</f>
        <v>0.013223946137508814</v>
      </c>
      <c r="J17" s="312">
        <f>'2014-2015 Data'!DL17</f>
        <v>217.70639032815197</v>
      </c>
      <c r="K17" s="312">
        <f>'2014-2015 Data'!DM17</f>
        <v>2.2847713641989023</v>
      </c>
      <c r="L17" s="309">
        <f>'2014-2015 Data'!DN17</f>
        <v>0.12605042016806722</v>
      </c>
      <c r="M17" s="313">
        <f>'2014-2015 Data'!DO17</f>
        <v>145.84022569444446</v>
      </c>
      <c r="N17" s="309">
        <f>'2014-2015 Data'!DP17</f>
        <v>4.0808555199441505</v>
      </c>
      <c r="O17" s="309">
        <f>'2014-2015 Data'!DQ17</f>
        <v>0.21023069844191286</v>
      </c>
      <c r="P17" s="309">
        <f>'2014-2015 Data'!DR17</f>
        <v>0.6704613968838258</v>
      </c>
      <c r="Q17" s="309">
        <f>'2014-2015 Data'!DS17</f>
        <v>0.10789198108717038</v>
      </c>
      <c r="R17" s="309">
        <f>'2014-2015 Data'!DT17</f>
        <v>22.797927461139896</v>
      </c>
      <c r="S17" s="312">
        <f>'2014-2015 Data'!DU17</f>
        <v>0.5303030303030303</v>
      </c>
      <c r="T17" s="312">
        <f>'2014-2015 Data'!DV17</f>
        <v>173.806048297528</v>
      </c>
      <c r="U17" s="309">
        <f>'2014-2015 Data'!DW17</f>
        <v>50.414463872052806</v>
      </c>
    </row>
    <row r="18" spans="1:21" ht="17.25" customHeight="1">
      <c r="A18" s="314" t="s">
        <v>18</v>
      </c>
      <c r="B18" s="315">
        <f>'2014-2015 Data'!DD18</f>
        <v>46.96561884659518</v>
      </c>
      <c r="C18" s="315">
        <f>'2014-2015 Data'!DE18</f>
        <v>0.11545381139238714</v>
      </c>
      <c r="D18" s="315">
        <f>'2014-2015 Data'!DF18</f>
        <v>83.9795441345214</v>
      </c>
      <c r="E18" s="315">
        <f>'2014-2015 Data'!DG18</f>
        <v>469.91330339561705</v>
      </c>
      <c r="F18" s="316">
        <f>'2014-2015 Data'!DH18</f>
        <v>0.1787128466627376</v>
      </c>
      <c r="G18" s="316">
        <f>'2014-2015 Data'!DI18</f>
        <v>0.02137367300089082</v>
      </c>
      <c r="H18" s="317">
        <f>'2014-2015 Data'!DJ18</f>
        <v>0.05392556595767772</v>
      </c>
      <c r="I18" s="317">
        <f>'2014-2015 Data'!DK18</f>
        <v>0.019863263473053894</v>
      </c>
      <c r="J18" s="318">
        <f>'2014-2015 Data'!DL18</f>
        <v>239.29152542372879</v>
      </c>
      <c r="K18" s="318">
        <f>'2014-2015 Data'!DM18</f>
        <v>5.8810613250981</v>
      </c>
      <c r="L18" s="315">
        <f>'2014-2015 Data'!DN18</f>
        <v>0.12522056494789388</v>
      </c>
      <c r="M18" s="319">
        <f>'2014-2015 Data'!DO18</f>
        <v>79.90280621462122</v>
      </c>
      <c r="N18" s="315">
        <f>'2014-2015 Data'!DP18</f>
        <v>2.0448782422688447</v>
      </c>
      <c r="O18" s="315">
        <f>'2014-2015 Data'!DQ18</f>
        <v>0.47456474621410666</v>
      </c>
      <c r="P18" s="315">
        <f>'2014-2015 Data'!DR18</f>
        <v>1.009335467694182</v>
      </c>
      <c r="Q18" s="315">
        <f>'2014-2015 Data'!DS18</f>
        <v>0.11262058902692978</v>
      </c>
      <c r="R18" s="315">
        <f>'2014-2015 Data'!DT18</f>
        <v>25.93220338983051</v>
      </c>
      <c r="S18" s="318">
        <f>'2014-2015 Data'!DU18</f>
        <v>1</v>
      </c>
      <c r="T18" s="318">
        <f>'2014-2015 Data'!DV18</f>
        <v>31.363063280021535</v>
      </c>
      <c r="U18" s="315">
        <f>'2014-2015 Data'!DW18</f>
        <v>25.340340836650565</v>
      </c>
    </row>
    <row r="19" spans="1:21" ht="17.25" customHeight="1">
      <c r="A19" s="308" t="s">
        <v>74</v>
      </c>
      <c r="B19" s="309">
        <f>'2014-2015 Data'!DD19</f>
        <v>21.824075413506062</v>
      </c>
      <c r="C19" s="309">
        <f>'2014-2015 Data'!DE19</f>
        <v>0.03300464452593393</v>
      </c>
      <c r="D19" s="309">
        <f>'2014-2015 Data'!DF19</f>
        <v>69.72529461911938</v>
      </c>
      <c r="E19" s="309">
        <f>'2014-2015 Data'!DG19</f>
        <v>347.8050127734997</v>
      </c>
      <c r="F19" s="310">
        <f>'2014-2015 Data'!DH19</f>
        <v>0.20047236830518725</v>
      </c>
      <c r="G19" s="310">
        <f>'2014-2015 Data'!DI19</f>
        <v>0.012326521819850991</v>
      </c>
      <c r="H19" s="311">
        <f>'2014-2015 Data'!DJ19</f>
        <v>0.1367349514802214</v>
      </c>
      <c r="I19" s="311">
        <f>'2014-2015 Data'!DK19</f>
        <v>0.026154670290712195</v>
      </c>
      <c r="J19" s="312">
        <f>'2014-2015 Data'!DL19</f>
        <v>254.2932142857143</v>
      </c>
      <c r="K19" s="312">
        <f>'2014-2015 Data'!DM19</f>
        <v>6.338015311346154</v>
      </c>
      <c r="L19" s="309">
        <f>'2014-2015 Data'!DN19</f>
        <v>0.29041392092257</v>
      </c>
      <c r="M19" s="313">
        <f>'2014-2015 Data'!DO19</f>
        <v>54.87601333983337</v>
      </c>
      <c r="N19" s="309">
        <f>'2014-2015 Data'!DP19</f>
        <v>1.538297325500231</v>
      </c>
      <c r="O19" s="309">
        <f>'2014-2015 Data'!DQ19</f>
        <v>0.8701990531178153</v>
      </c>
      <c r="P19" s="309">
        <f>'2014-2015 Data'!DR19</f>
        <v>0.5379054831247955</v>
      </c>
      <c r="Q19" s="309">
        <f>'2014-2015 Data'!DS19</f>
        <v>0.08539073987986309</v>
      </c>
      <c r="R19" s="309">
        <f>'2014-2015 Data'!DT19</f>
        <v>10.910714285714286</v>
      </c>
      <c r="S19" s="312">
        <f>'2014-2015 Data'!DU19</f>
        <v>0.36661211129296234</v>
      </c>
      <c r="T19" s="312">
        <f>'2014-2015 Data'!DV19</f>
        <v>19.883542760677003</v>
      </c>
      <c r="U19" s="309">
        <f>'2014-2015 Data'!DW19</f>
        <v>47.557101546162265</v>
      </c>
    </row>
    <row r="20" spans="1:21" ht="17.25" customHeight="1">
      <c r="A20" s="314" t="s">
        <v>131</v>
      </c>
      <c r="B20" s="315">
        <f>'2014-2015 Data'!DD20</f>
        <v>31.127692307692307</v>
      </c>
      <c r="C20" s="315">
        <f>'2014-2015 Data'!DE20</f>
        <v>0.09384615384615384</v>
      </c>
      <c r="D20" s="315">
        <f>'2014-2015 Data'!DF20</f>
        <v>217.69230769230768</v>
      </c>
      <c r="E20" s="315">
        <f>'2014-2015 Data'!DG20</f>
        <v>684.6123076923077</v>
      </c>
      <c r="F20" s="316">
        <f>'2014-2015 Data'!DH20</f>
        <v>0.31797895720879643</v>
      </c>
      <c r="G20" s="316">
        <f>'2014-2015 Data'!DI20</f>
        <v>0.028090013887702867</v>
      </c>
      <c r="H20" s="317">
        <f>'2014-2015 Data'!DJ20</f>
        <v>0.2067425022134931</v>
      </c>
      <c r="I20" s="317" t="e">
        <f>'2014-2015 Data'!DK20</f>
        <v>#REF!</v>
      </c>
      <c r="J20" s="318">
        <f>'2014-2015 Data'!DL20</f>
        <v>92.85714285714286</v>
      </c>
      <c r="K20" s="318">
        <f>'2014-2015 Data'!DM20</f>
        <v>7.427692307692308</v>
      </c>
      <c r="L20" s="315">
        <f>'2014-2015 Data'!DN20</f>
        <v>0.2386200761132803</v>
      </c>
      <c r="M20" s="319">
        <f>'2014-2015 Data'!DO20</f>
        <v>92.17025683512841</v>
      </c>
      <c r="N20" s="315">
        <f>'2014-2015 Data'!DP20</f>
        <v>2.583076923076923</v>
      </c>
      <c r="O20" s="315">
        <f>'2014-2015 Data'!DQ20</f>
        <v>1.2307692307692308</v>
      </c>
      <c r="P20" s="315">
        <f>'2014-2015 Data'!DR20</f>
        <v>1.3153846153846154</v>
      </c>
      <c r="Q20" s="315">
        <f>'2014-2015 Data'!DS20</f>
        <v>0.20923076923076922</v>
      </c>
      <c r="R20" s="315">
        <f>'2014-2015 Data'!DT20</f>
        <v>12.714285714285714</v>
      </c>
      <c r="S20" s="318">
        <f>'2014-2015 Data'!DU20</f>
        <v>0.7303370786516854</v>
      </c>
      <c r="T20" s="318">
        <f>'2014-2015 Data'!DV20</f>
        <v>244.2676923076923</v>
      </c>
      <c r="U20" s="315">
        <f>'2014-2015 Data'!DW20</f>
        <v>141.53846153846155</v>
      </c>
    </row>
    <row r="21" spans="1:21" ht="17.25" customHeight="1">
      <c r="A21" s="308" t="s">
        <v>19</v>
      </c>
      <c r="B21" s="309">
        <f>'2014-2015 Data'!DD21</f>
        <v>28.568008809307226</v>
      </c>
      <c r="C21" s="309">
        <f>'2014-2015 Data'!DE21</f>
        <v>0.04021640254703883</v>
      </c>
      <c r="D21" s="309">
        <f>'2014-2015 Data'!DF21</f>
        <v>259.4934648345861</v>
      </c>
      <c r="E21" s="309">
        <f>'2014-2015 Data'!DG21</f>
        <v>752.6523675013167</v>
      </c>
      <c r="F21" s="310">
        <f>'2014-2015 Data'!DH21</f>
        <v>0.344772003702137</v>
      </c>
      <c r="G21" s="310">
        <f>'2014-2015 Data'!DI21</f>
        <v>0.00809762955094096</v>
      </c>
      <c r="H21" s="311">
        <f>'2014-2015 Data'!DJ21</f>
        <v>0.32578360309529186</v>
      </c>
      <c r="I21" s="311">
        <f>'2014-2015 Data'!DK21</f>
        <v>0.027312827865257353</v>
      </c>
      <c r="J21" s="312">
        <f>'2014-2015 Data'!DL21</f>
        <v>138.14153439153438</v>
      </c>
      <c r="K21" s="312">
        <f>'2014-2015 Data'!DM21</f>
        <v>6.648633121080098</v>
      </c>
      <c r="L21" s="309">
        <f>'2014-2015 Data'!DN21</f>
        <v>0.23273001508295627</v>
      </c>
      <c r="M21" s="313">
        <f>'2014-2015 Data'!DO21</f>
        <v>113.20407575430258</v>
      </c>
      <c r="N21" s="309">
        <f>'2014-2015 Data'!DP21</f>
        <v>2.8189783118686265</v>
      </c>
      <c r="O21" s="309">
        <f>'2014-2015 Data'!DQ21</f>
        <v>0.4605735625029923</v>
      </c>
      <c r="P21" s="309">
        <f>'2014-2015 Data'!DR21</f>
        <v>0.9096567242782593</v>
      </c>
      <c r="Q21" s="309">
        <f>'2014-2015 Data'!DS21</f>
        <v>0.0766026715181692</v>
      </c>
      <c r="R21" s="309">
        <f>'2014-2015 Data'!DT21</f>
        <v>5.39021164021164</v>
      </c>
      <c r="S21" s="312">
        <f>'2014-2015 Data'!DU21</f>
        <v>0.7607361963190185</v>
      </c>
      <c r="T21" s="312">
        <f>'2014-2015 Data'!DV21</f>
        <v>222.74668454062336</v>
      </c>
      <c r="U21" s="309">
        <f>'2014-2015 Data'!DW21</f>
        <v>245.2018001627807</v>
      </c>
    </row>
    <row r="22" spans="1:21" ht="17.25" customHeight="1">
      <c r="A22" s="314" t="s">
        <v>20</v>
      </c>
      <c r="B22" s="315">
        <f>'2014-2015 Data'!DD22</f>
        <v>28.860361540476816</v>
      </c>
      <c r="C22" s="315">
        <f>'2014-2015 Data'!DE22</f>
        <v>0.10566762728146015</v>
      </c>
      <c r="D22" s="315">
        <f>'2014-2015 Data'!DF22</f>
        <v>61.934765522661785</v>
      </c>
      <c r="E22" s="315">
        <f>'2014-2015 Data'!DG22</f>
        <v>337.07449131080256</v>
      </c>
      <c r="F22" s="316">
        <f>'2014-2015 Data'!DH22</f>
        <v>0.18374207221024705</v>
      </c>
      <c r="G22" s="316">
        <f>'2014-2015 Data'!DI22</f>
        <v>0.05858792074282872</v>
      </c>
      <c r="H22" s="317">
        <f>'2014-2015 Data'!DJ22</f>
        <v>0.0873365217211076</v>
      </c>
      <c r="I22" s="317">
        <f>'2014-2015 Data'!DK22</f>
        <v>0.01791202847907836</v>
      </c>
      <c r="J22" s="318">
        <f>'2014-2015 Data'!DL22</f>
        <v>279.2926829268293</v>
      </c>
      <c r="K22" s="318">
        <f>'2014-2015 Data'!DM22</f>
        <v>5.602130818269147</v>
      </c>
      <c r="L22" s="315">
        <f>'2014-2015 Data'!DN22</f>
        <v>0.1941115952553861</v>
      </c>
      <c r="M22" s="319">
        <f>'2014-2015 Data'!DO22</f>
        <v>60.168978955572875</v>
      </c>
      <c r="N22" s="315">
        <f>'2014-2015 Data'!DP22</f>
        <v>0.7532093266963584</v>
      </c>
      <c r="O22" s="315">
        <f>'2014-2015 Data'!DQ22</f>
        <v>0.2790149331936076</v>
      </c>
      <c r="P22" s="315">
        <f>'2014-2015 Data'!DR22</f>
        <v>0.6309492620731815</v>
      </c>
      <c r="Q22" s="315">
        <f>'2014-2015 Data'!DS22</f>
        <v>0.0633132477512881</v>
      </c>
      <c r="R22" s="315">
        <f>'2014-2015 Data'!DT22</f>
        <v>11.890243902439025</v>
      </c>
      <c r="S22" s="318">
        <f>'2014-2015 Data'!DU22</f>
        <v>0.5230769230769231</v>
      </c>
      <c r="T22" s="318">
        <f>'2014-2015 Data'!DV22</f>
        <v>24.7877914592612</v>
      </c>
      <c r="U22" s="315">
        <f>'2014-2015 Data'!DW22</f>
        <v>29.43891363199721</v>
      </c>
    </row>
    <row r="23" spans="1:21" ht="17.25" customHeight="1">
      <c r="A23" s="308" t="s">
        <v>38</v>
      </c>
      <c r="B23" s="309">
        <f>'2014-2015 Data'!DD23</f>
        <v>135.12825009606195</v>
      </c>
      <c r="C23" s="309">
        <f>'2014-2015 Data'!DE23</f>
        <v>0.11625959387962205</v>
      </c>
      <c r="D23" s="309">
        <f>'2014-2015 Data'!DF23</f>
        <v>441.9829264993949</v>
      </c>
      <c r="E23" s="309">
        <f>'2014-2015 Data'!DG23</f>
        <v>1047.9775179203684</v>
      </c>
      <c r="F23" s="310">
        <f>'2014-2015 Data'!DH23</f>
        <v>0.4217484811854327</v>
      </c>
      <c r="G23" s="310">
        <f>'2014-2015 Data'!DI23</f>
        <v>0.016431345737475917</v>
      </c>
      <c r="H23" s="311">
        <f>'2014-2015 Data'!DJ23</f>
        <v>0.3536579533046239</v>
      </c>
      <c r="I23" s="311">
        <f>'2014-2015 Data'!DK23</f>
        <v>0.03581908845999011</v>
      </c>
      <c r="J23" s="312">
        <f>'2014-2015 Data'!DL23</f>
        <v>142.0983836069747</v>
      </c>
      <c r="K23" s="312">
        <f>'2014-2015 Data'!DM23</f>
        <v>23.38403195078762</v>
      </c>
      <c r="L23" s="309">
        <f>'2014-2015 Data'!DN23</f>
        <v>0.1730506532435966</v>
      </c>
      <c r="M23" s="313">
        <f>'2014-2015 Data'!DO23</f>
        <v>44.815946203198315</v>
      </c>
      <c r="N23" s="309">
        <f>'2014-2015 Data'!DP23</f>
        <v>4.445720294464592</v>
      </c>
      <c r="O23" s="309">
        <f>'2014-2015 Data'!DQ23</f>
        <v>1.3176833708475038</v>
      </c>
      <c r="P23" s="309">
        <f>'2014-2015 Data'!DR23</f>
        <v>0.8697973159976963</v>
      </c>
      <c r="Q23" s="309">
        <f>'2014-2015 Data'!DS23</f>
        <v>0.08974739065283613</v>
      </c>
      <c r="R23" s="309">
        <f>'2014-2015 Data'!DT23</f>
        <v>1.565483008781978</v>
      </c>
      <c r="S23" s="312">
        <f>'2014-2015 Data'!DU23</f>
        <v>0.7195121951219512</v>
      </c>
      <c r="T23" s="312">
        <f>'2014-2015 Data'!DV23</f>
        <v>143.65946328910752</v>
      </c>
      <c r="U23" s="309">
        <f>'2014-2015 Data'!DW23</f>
        <v>370.6255840969773</v>
      </c>
    </row>
    <row r="24" spans="1:21" ht="17.25" customHeight="1">
      <c r="A24" s="314" t="s">
        <v>73</v>
      </c>
      <c r="B24" s="315">
        <f>'2014-2015 Data'!DD24</f>
        <v>0</v>
      </c>
      <c r="C24" s="315">
        <f>'2014-2015 Data'!DE24</f>
        <v>0</v>
      </c>
      <c r="D24" s="315">
        <f>'2014-2015 Data'!DF24</f>
        <v>0</v>
      </c>
      <c r="E24" s="315">
        <f>'2014-2015 Data'!DG24</f>
        <v>0</v>
      </c>
      <c r="F24" s="316" t="e">
        <f>'2014-2015 Data'!DH24</f>
        <v>#DIV/0!</v>
      </c>
      <c r="G24" s="316" t="e">
        <f>'2014-2015 Data'!DI24</f>
        <v>#DIV/0!</v>
      </c>
      <c r="H24" s="317" t="e">
        <f>'2014-2015 Data'!DJ24</f>
        <v>#DIV/0!</v>
      </c>
      <c r="I24" s="317" t="e">
        <f>'2014-2015 Data'!DK24</f>
        <v>#DIV/0!</v>
      </c>
      <c r="J24" s="318" t="e">
        <f>'2014-2015 Data'!DL24</f>
        <v>#DIV/0!</v>
      </c>
      <c r="K24" s="318">
        <f>'2014-2015 Data'!DM24</f>
        <v>0</v>
      </c>
      <c r="L24" s="315" t="e">
        <f>'2014-2015 Data'!DN24</f>
        <v>#DIV/0!</v>
      </c>
      <c r="M24" s="319" t="e">
        <f>'2014-2015 Data'!DO24</f>
        <v>#DIV/0!</v>
      </c>
      <c r="N24" s="315">
        <f>'2014-2015 Data'!DP24</f>
        <v>0</v>
      </c>
      <c r="O24" s="315">
        <f>'2014-2015 Data'!DQ24</f>
        <v>0</v>
      </c>
      <c r="P24" s="315">
        <f>'2014-2015 Data'!DR24</f>
        <v>0</v>
      </c>
      <c r="Q24" s="315">
        <f>'2014-2015 Data'!DS24</f>
        <v>0</v>
      </c>
      <c r="R24" s="315" t="e">
        <f>'2014-2015 Data'!DT24</f>
        <v>#DIV/0!</v>
      </c>
      <c r="S24" s="318" t="e">
        <f>'2014-2015 Data'!DU24</f>
        <v>#DIV/0!</v>
      </c>
      <c r="T24" s="318">
        <f>'2014-2015 Data'!DV24</f>
        <v>0</v>
      </c>
      <c r="U24" s="315">
        <f>'2014-2015 Data'!DW24</f>
        <v>0</v>
      </c>
    </row>
    <row r="25" spans="1:21" ht="17.25" customHeight="1">
      <c r="A25" s="308" t="s">
        <v>21</v>
      </c>
      <c r="B25" s="309">
        <f>'2014-2015 Data'!DD25</f>
        <v>157.5049115913556</v>
      </c>
      <c r="C25" s="309">
        <f>'2014-2015 Data'!DE25</f>
        <v>0.07220039292730845</v>
      </c>
      <c r="D25" s="309">
        <f>'2014-2015 Data'!DF25</f>
        <v>132.9533398821218</v>
      </c>
      <c r="E25" s="309">
        <f>'2014-2015 Data'!DG25</f>
        <v>423.7195481335953</v>
      </c>
      <c r="F25" s="310">
        <f>'2014-2015 Data'!DH25</f>
        <v>0.3137767432910665</v>
      </c>
      <c r="G25" s="310">
        <f>'2014-2015 Data'!DI25</f>
        <v>0.005795804533014641</v>
      </c>
      <c r="H25" s="311">
        <f>'2014-2015 Data'!DJ25</f>
        <v>0.22799883620244976</v>
      </c>
      <c r="I25" s="311" t="e">
        <f>'2014-2015 Data'!DK25</f>
        <v>#DIV/0!</v>
      </c>
      <c r="J25" s="312">
        <f>'2014-2015 Data'!DL25</f>
        <v>162.88</v>
      </c>
      <c r="K25" s="312">
        <f>'2014-2015 Data'!DM25</f>
        <v>30.94597249508841</v>
      </c>
      <c r="L25" s="309">
        <f>'2014-2015 Data'!DN25</f>
        <v>0.1964762379942622</v>
      </c>
      <c r="M25" s="313">
        <f>'2014-2015 Data'!DO25</f>
        <v>13.692235660095864</v>
      </c>
      <c r="N25" s="309">
        <f>'2014-2015 Data'!DP25</f>
        <v>1.744106090373281</v>
      </c>
      <c r="O25" s="309">
        <f>'2014-2015 Data'!DQ25</f>
        <v>1.768172888015717</v>
      </c>
      <c r="P25" s="309">
        <f>'2014-2015 Data'!DR25</f>
        <v>1.6426817288801572</v>
      </c>
      <c r="Q25" s="309">
        <f>'2014-2015 Data'!DS25</f>
        <v>0.19548133595284872</v>
      </c>
      <c r="R25" s="309">
        <f>'2014-2015 Data'!DT25</f>
        <v>6.64</v>
      </c>
      <c r="S25" s="312">
        <f>'2014-2015 Data'!DU25</f>
        <v>0.8433734939759037</v>
      </c>
      <c r="T25" s="312">
        <f>'2014-2015 Data'!DV25</f>
        <v>112.51571709233792</v>
      </c>
      <c r="U25" s="309">
        <f>'2014-2015 Data'!DW25</f>
        <v>96.60756385068763</v>
      </c>
    </row>
    <row r="26" spans="1:21" ht="17.25" customHeight="1">
      <c r="A26" s="314" t="s">
        <v>9</v>
      </c>
      <c r="B26" s="315">
        <f>'2014-2015 Data'!DD26</f>
        <v>124.03993746498116</v>
      </c>
      <c r="C26" s="315">
        <f>'2014-2015 Data'!DE26</f>
        <v>0.05512607443475377</v>
      </c>
      <c r="D26" s="315">
        <f>'2014-2015 Data'!DF26</f>
        <v>395.96389374427105</v>
      </c>
      <c r="E26" s="315">
        <f>'2014-2015 Data'!DG26</f>
        <v>952.4910745372885</v>
      </c>
      <c r="F26" s="316">
        <f>'2014-2015 Data'!DH26</f>
        <v>0.4157140201409517</v>
      </c>
      <c r="G26" s="316">
        <f>'2014-2015 Data'!DI26</f>
        <v>0.03666901861879805</v>
      </c>
      <c r="H26" s="317">
        <f>'2014-2015 Data'!DJ26</f>
        <v>0.3068068499587793</v>
      </c>
      <c r="I26" s="317">
        <f>'2014-2015 Data'!DK26</f>
        <v>0.04389167129840848</v>
      </c>
      <c r="J26" s="318">
        <f>'2014-2015 Data'!DL26</f>
        <v>146.7656634304207</v>
      </c>
      <c r="K26" s="318">
        <f>'2014-2015 Data'!DM26</f>
        <v>30.592215007566608</v>
      </c>
      <c r="L26" s="315">
        <f>'2014-2015 Data'!DN26</f>
        <v>0.24663197702919973</v>
      </c>
      <c r="M26" s="319">
        <f>'2014-2015 Data'!DO26</f>
        <v>31.135080421659612</v>
      </c>
      <c r="N26" s="315">
        <f>'2014-2015 Data'!DP26</f>
        <v>2.5031206870737517</v>
      </c>
      <c r="O26" s="315">
        <f>'2014-2015 Data'!DQ26</f>
        <v>0.722019272516631</v>
      </c>
      <c r="P26" s="315">
        <f>'2014-2015 Data'!DR26</f>
        <v>0.7718311933758746</v>
      </c>
      <c r="Q26" s="315">
        <f>'2014-2015 Data'!DS26</f>
        <v>0.10753994600731766</v>
      </c>
      <c r="R26" s="315">
        <f>'2014-2015 Data'!DT26</f>
        <v>0.656957928802589</v>
      </c>
      <c r="S26" s="318">
        <f>'2014-2015 Data'!DU26</f>
        <v>0.43349753694581283</v>
      </c>
      <c r="T26" s="318">
        <f>'2014-2015 Data'!DV26</f>
        <v>56.38466886538853</v>
      </c>
      <c r="U26" s="315">
        <f>'2014-2015 Data'!DW26</f>
        <v>292.23078619263833</v>
      </c>
    </row>
    <row r="27" spans="1:21" ht="17.25" customHeight="1">
      <c r="A27" s="308" t="s">
        <v>164</v>
      </c>
      <c r="B27" s="309">
        <f>'2014-2015 Data'!DD27</f>
        <v>0</v>
      </c>
      <c r="C27" s="309">
        <f>'2014-2015 Data'!DE27</f>
        <v>0</v>
      </c>
      <c r="D27" s="309">
        <f>'2014-2015 Data'!DF27</f>
        <v>0</v>
      </c>
      <c r="E27" s="309">
        <f>'2014-2015 Data'!DG27</f>
        <v>0</v>
      </c>
      <c r="F27" s="310" t="e">
        <f>'2014-2015 Data'!DH27</f>
        <v>#DIV/0!</v>
      </c>
      <c r="G27" s="310" t="e">
        <f>'2014-2015 Data'!DI27</f>
        <v>#DIV/0!</v>
      </c>
      <c r="H27" s="311" t="e">
        <f>'2014-2015 Data'!DJ27</f>
        <v>#DIV/0!</v>
      </c>
      <c r="I27" s="311" t="e">
        <f>'2014-2015 Data'!DK27</f>
        <v>#DIV/0!</v>
      </c>
      <c r="J27" s="312" t="e">
        <f>'2014-2015 Data'!DL27</f>
        <v>#DIV/0!</v>
      </c>
      <c r="K27" s="312">
        <f>'2014-2015 Data'!DM27</f>
        <v>0</v>
      </c>
      <c r="L27" s="309" t="e">
        <f>'2014-2015 Data'!DN27</f>
        <v>#DIV/0!</v>
      </c>
      <c r="M27" s="313" t="e">
        <f>'2014-2015 Data'!DO27</f>
        <v>#DIV/0!</v>
      </c>
      <c r="N27" s="309">
        <f>'2014-2015 Data'!DP27</f>
        <v>0</v>
      </c>
      <c r="O27" s="309">
        <f>'2014-2015 Data'!DQ27</f>
        <v>0</v>
      </c>
      <c r="P27" s="309">
        <f>'2014-2015 Data'!DR27</f>
        <v>0</v>
      </c>
      <c r="Q27" s="309">
        <f>'2014-2015 Data'!DS27</f>
        <v>0</v>
      </c>
      <c r="R27" s="309" t="e">
        <f>'2014-2015 Data'!DT27</f>
        <v>#DIV/0!</v>
      </c>
      <c r="S27" s="312" t="e">
        <f>'2014-2015 Data'!DU27</f>
        <v>#DIV/0!</v>
      </c>
      <c r="T27" s="312">
        <f>'2014-2015 Data'!DV27</f>
        <v>0</v>
      </c>
      <c r="U27" s="309">
        <f>'2014-2015 Data'!DW27</f>
        <v>0</v>
      </c>
    </row>
    <row r="28" spans="1:21" ht="17.25" customHeight="1">
      <c r="A28" s="314" t="s">
        <v>15</v>
      </c>
      <c r="B28" s="315">
        <f>'2014-2015 Data'!DD28</f>
        <v>279.7891705894103</v>
      </c>
      <c r="C28" s="315">
        <f>'2014-2015 Data'!DE28</f>
        <v>0.02675882758646682</v>
      </c>
      <c r="D28" s="315">
        <f>'2014-2015 Data'!DF28</f>
        <v>712.6034077932259</v>
      </c>
      <c r="E28" s="315">
        <f>'2014-2015 Data'!DG28</f>
        <v>1214.7241391006773</v>
      </c>
      <c r="F28" s="316">
        <f>'2014-2015 Data'!DH28</f>
        <v>0.5866380562098674</v>
      </c>
      <c r="G28" s="316">
        <f>'2014-2015 Data'!DI28</f>
        <v>0.00602284037797574</v>
      </c>
      <c r="H28" s="317">
        <f>'2014-2015 Data'!DJ28</f>
        <v>0.5167244584656091</v>
      </c>
      <c r="I28" s="317">
        <f>'2014-2015 Data'!DK28</f>
        <v>0.042529610471867416</v>
      </c>
      <c r="J28" s="318">
        <f>'2014-2015 Data'!DL28</f>
        <v>120.06018099547511</v>
      </c>
      <c r="K28" s="318">
        <f>'2014-2015 Data'!DM28</f>
        <v>7.093350619787211</v>
      </c>
      <c r="L28" s="315">
        <f>'2014-2015 Data'!DN28</f>
        <v>0.025352484532707952</v>
      </c>
      <c r="M28" s="319">
        <f>'2014-2015 Data'!DO28</f>
        <v>171.2482864884969</v>
      </c>
      <c r="N28" s="315">
        <f>'2014-2015 Data'!DP28</f>
        <v>0.7940964749955717</v>
      </c>
      <c r="O28" s="315">
        <f>'2014-2015 Data'!DQ28</f>
        <v>0.9007549004458548</v>
      </c>
      <c r="P28" s="315">
        <f>'2014-2015 Data'!DR28</f>
        <v>1.6012708558679094</v>
      </c>
      <c r="Q28" s="315">
        <f>'2014-2015 Data'!DS28</f>
        <v>0.2306535560974323</v>
      </c>
      <c r="R28" s="315">
        <f>'2014-2015 Data'!DT28</f>
        <v>4.162895927601809</v>
      </c>
      <c r="S28" s="318">
        <f>'2014-2015 Data'!DU28</f>
        <v>0.391304347826087</v>
      </c>
      <c r="T28" s="318">
        <f>'2014-2015 Data'!DV28</f>
        <v>93.97361051961121</v>
      </c>
      <c r="U28" s="315">
        <f>'2014-2015 Data'!DW28</f>
        <v>627.6776729619007</v>
      </c>
    </row>
    <row r="29" spans="1:21" ht="17.25" customHeight="1">
      <c r="A29" s="308" t="s">
        <v>22</v>
      </c>
      <c r="B29" s="309">
        <f>'2014-2015 Data'!DD29</f>
        <v>166.8476557791973</v>
      </c>
      <c r="C29" s="309">
        <f>'2014-2015 Data'!DE29</f>
        <v>0.5627937808846571</v>
      </c>
      <c r="D29" s="309">
        <f>'2014-2015 Data'!DF29</f>
        <v>513.6736169699891</v>
      </c>
      <c r="E29" s="309">
        <f>'2014-2015 Data'!DG29</f>
        <v>959.6855489936122</v>
      </c>
      <c r="F29" s="310">
        <f>'2014-2015 Data'!DH29</f>
        <v>0.5352520078151226</v>
      </c>
      <c r="G29" s="310">
        <f>'2014-2015 Data'!DI29</f>
        <v>0.07659618931766625</v>
      </c>
      <c r="H29" s="311">
        <f>'2014-2015 Data'!DJ29</f>
        <v>0.349312358877746</v>
      </c>
      <c r="I29" s="311">
        <f>'2014-2015 Data'!DK29</f>
        <v>0.048534879539185956</v>
      </c>
      <c r="J29" s="312">
        <f>'2014-2015 Data'!DL29</f>
        <v>120.45586527293845</v>
      </c>
      <c r="K29" s="312">
        <f>'2014-2015 Data'!DM29</f>
        <v>13.180185609256357</v>
      </c>
      <c r="L29" s="309">
        <f>'2014-2015 Data'!DN29</f>
        <v>0.07899532988763558</v>
      </c>
      <c r="M29" s="313">
        <f>'2014-2015 Data'!DO29</f>
        <v>72.81274918614433</v>
      </c>
      <c r="N29" s="309">
        <f>'2014-2015 Data'!DP29</f>
        <v>2.4608894781246233</v>
      </c>
      <c r="O29" s="309">
        <f>'2014-2015 Data'!DQ29</f>
        <v>0.5310353139689045</v>
      </c>
      <c r="P29" s="309">
        <f>'2014-2015 Data'!DR29</f>
        <v>1.8492937206219116</v>
      </c>
      <c r="Q29" s="309">
        <f>'2014-2015 Data'!DS29</f>
        <v>0.14017114619742074</v>
      </c>
      <c r="R29" s="309">
        <f>'2014-2015 Data'!DT29</f>
        <v>0.7222706155632985</v>
      </c>
      <c r="S29" s="312">
        <f>'2014-2015 Data'!DU29</f>
        <v>1.7487437185929648</v>
      </c>
      <c r="T29" s="312">
        <f>'2014-2015 Data'!DV29</f>
        <v>50.78462094733036</v>
      </c>
      <c r="U29" s="309">
        <f>'2014-2015 Data'!DW29</f>
        <v>335.23002289984333</v>
      </c>
    </row>
    <row r="30" spans="1:21" ht="17.25" customHeight="1">
      <c r="A30" s="314" t="s">
        <v>23</v>
      </c>
      <c r="B30" s="315">
        <f>'2014-2015 Data'!DD30</f>
        <v>9.922515207402846</v>
      </c>
      <c r="C30" s="315">
        <f>'2014-2015 Data'!DE30</f>
        <v>0.02215597500806019</v>
      </c>
      <c r="D30" s="315">
        <f>'2014-2015 Data'!DF30</f>
        <v>48.2286679980625</v>
      </c>
      <c r="E30" s="315">
        <f>'2014-2015 Data'!DG30</f>
        <v>400.943997335171</v>
      </c>
      <c r="F30" s="316">
        <f>'2014-2015 Data'!DH30</f>
        <v>0.12028779160832657</v>
      </c>
      <c r="G30" s="316">
        <f>'2014-2015 Data'!DI30</f>
        <v>0.014875102039571918</v>
      </c>
      <c r="H30" s="317">
        <f>'2014-2015 Data'!DJ30</f>
        <v>0.05765588331017515</v>
      </c>
      <c r="I30" s="317">
        <f>'2014-2015 Data'!DK30</f>
        <v>0.025751857326194578</v>
      </c>
      <c r="J30" s="318">
        <f>'2014-2015 Data'!DL30</f>
        <v>228.1111885674451</v>
      </c>
      <c r="K30" s="318">
        <f>'2014-2015 Data'!DM30</f>
        <v>8.502088009644725</v>
      </c>
      <c r="L30" s="315">
        <f>'2014-2015 Data'!DN30</f>
        <v>0.8568480704672149</v>
      </c>
      <c r="M30" s="319">
        <f>'2014-2015 Data'!DO30</f>
        <v>47.15829768879623</v>
      </c>
      <c r="N30" s="315">
        <f>'2014-2015 Data'!DP30</f>
        <v>4.074713003723732</v>
      </c>
      <c r="O30" s="315">
        <f>'2014-2015 Data'!DQ30</f>
        <v>0.8271054670250332</v>
      </c>
      <c r="P30" s="315">
        <f>'2014-2015 Data'!DR30</f>
        <v>0.392689445046306</v>
      </c>
      <c r="Q30" s="315">
        <f>'2014-2015 Data'!DS30</f>
        <v>0.0628007291607775</v>
      </c>
      <c r="R30" s="315">
        <f>'2014-2015 Data'!DT30</f>
        <v>4.060648309515511</v>
      </c>
      <c r="S30" s="318">
        <f>'2014-2015 Data'!DU30</f>
        <v>0.48068669527896996</v>
      </c>
      <c r="T30" s="318">
        <f>'2014-2015 Data'!DV30</f>
        <v>31.800547328982613</v>
      </c>
      <c r="U30" s="315">
        <f>'2014-2015 Data'!DW30</f>
        <v>23.116780324271794</v>
      </c>
    </row>
    <row r="31" spans="1:21" ht="15.75" customHeight="1">
      <c r="A31" s="308" t="s">
        <v>154</v>
      </c>
      <c r="B31" s="309">
        <f>'2014-2015 Data'!DD31</f>
        <v>45.14195057494366</v>
      </c>
      <c r="C31" s="309">
        <f>'2014-2015 Data'!DE31</f>
        <v>0.011403369980913609</v>
      </c>
      <c r="D31" s="309">
        <f>'2014-2015 Data'!DF31</f>
        <v>103.25551958742606</v>
      </c>
      <c r="E31" s="309">
        <f>'2014-2015 Data'!DG31</f>
        <v>352.43155483524265</v>
      </c>
      <c r="F31" s="310">
        <f>'2014-2015 Data'!DH31</f>
        <v>0.29298034801593387</v>
      </c>
      <c r="G31" s="310">
        <f>'2014-2015 Data'!DI31</f>
        <v>0.002607106326338043</v>
      </c>
      <c r="H31" s="311">
        <f>'2014-2015 Data'!DJ31</f>
        <v>0.29037324168959583</v>
      </c>
      <c r="I31" s="311">
        <f>'2014-2015 Data'!DK31</f>
        <v>0.018341548631732235</v>
      </c>
      <c r="J31" s="312">
        <f>'2014-2015 Data'!DL31</f>
        <v>341.71797369702875</v>
      </c>
      <c r="K31" s="312">
        <f>'2014-2015 Data'!DM31</f>
        <v>4.846859868262568</v>
      </c>
      <c r="L31" s="309">
        <f>'2014-2015 Data'!DN31</f>
        <v>0.10736930519242671</v>
      </c>
      <c r="M31" s="313">
        <f>'2014-2015 Data'!DO31</f>
        <v>72.71337823133253</v>
      </c>
      <c r="N31" s="309">
        <f>'2014-2015 Data'!DP31</f>
        <v>1.2111804340977868</v>
      </c>
      <c r="O31" s="309">
        <f>'2014-2015 Data'!DQ31</f>
        <v>0.7291029681546639</v>
      </c>
      <c r="P31" s="309">
        <f>'2014-2015 Data'!DR31</f>
        <v>1.0478699217586278</v>
      </c>
      <c r="Q31" s="309">
        <f>'2014-2015 Data'!DS31</f>
        <v>0.13028350203193798</v>
      </c>
      <c r="R31" s="309">
        <f>'2014-2015 Data'!DT31</f>
        <v>10.03409644422796</v>
      </c>
      <c r="S31" s="312">
        <f>'2014-2015 Data'!DU31</f>
        <v>0.7961165048543689</v>
      </c>
      <c r="T31" s="312">
        <f>'2014-2015 Data'!DV31</f>
        <v>111.54220601043123</v>
      </c>
      <c r="U31" s="309">
        <f>'2014-2015 Data'!DW31</f>
        <v>102.33669305121396</v>
      </c>
    </row>
  </sheetData>
  <sheetProtection/>
  <mergeCells count="22">
    <mergeCell ref="G1:G3"/>
    <mergeCell ref="H1:H3"/>
    <mergeCell ref="K1:K3"/>
    <mergeCell ref="L1:L3"/>
    <mergeCell ref="M1:M3"/>
    <mergeCell ref="R1:R3"/>
    <mergeCell ref="A1:A2"/>
    <mergeCell ref="B1:B3"/>
    <mergeCell ref="C1:C3"/>
    <mergeCell ref="D1:D3"/>
    <mergeCell ref="E1:E3"/>
    <mergeCell ref="F1:F3"/>
    <mergeCell ref="T1:T3"/>
    <mergeCell ref="U1:U3"/>
    <mergeCell ref="B4:U4"/>
    <mergeCell ref="I1:I3"/>
    <mergeCell ref="S1:S3"/>
    <mergeCell ref="N1:N3"/>
    <mergeCell ref="O1:O3"/>
    <mergeCell ref="P1:P3"/>
    <mergeCell ref="Q1:Q3"/>
    <mergeCell ref="J1:J3"/>
  </mergeCells>
  <printOptions horizontalCentered="1" verticalCentered="1"/>
  <pageMargins left="0.35433070866141736" right="0.31496062992125984" top="0.64" bottom="0.99" header="0.31496062992125984" footer="0.52"/>
  <pageSetup firstPageNumber="27" useFirstPageNumber="1" fitToHeight="0" fitToWidth="1" horizontalDpi="600" verticalDpi="600" orientation="portrait" scale="78" r:id="rId1"/>
  <headerFooter alignWithMargins="0">
    <oddFooter xml:space="preserve">&amp;CCPSLD Stats 2014-2015&amp;RPage 26  </oddFooter>
  </headerFooter>
  <ignoredErrors>
    <ignoredError sqref="T5 T31"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Vancouver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VCC</dc:creator>
  <cp:keywords/>
  <dc:description/>
  <cp:lastModifiedBy>Administrator</cp:lastModifiedBy>
  <cp:lastPrinted>2015-11-26T05:13:53Z</cp:lastPrinted>
  <dcterms:created xsi:type="dcterms:W3CDTF">2004-10-28T20:30:14Z</dcterms:created>
  <dcterms:modified xsi:type="dcterms:W3CDTF">2015-11-26T05:14:19Z</dcterms:modified>
  <cp:category/>
  <cp:version/>
  <cp:contentType/>
  <cp:contentStatus/>
</cp:coreProperties>
</file>